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19" sheetId="1" r:id="rId1"/>
  </sheets>
  <definedNames>
    <definedName name="_xlnm._FilterDatabase" localSheetId="0" hidden="1">'2019'!$A$5:$S$372</definedName>
  </definedNames>
  <calcPr fullCalcOnLoad="1"/>
</workbook>
</file>

<file path=xl/sharedStrings.xml><?xml version="1.0" encoding="utf-8"?>
<sst xmlns="http://schemas.openxmlformats.org/spreadsheetml/2006/main" count="1028" uniqueCount="439">
  <si>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</si>
  <si>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</si>
  <si>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</si>
  <si>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</si>
  <si>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</si>
  <si>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</si>
  <si>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</si>
  <si>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</si>
  <si>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</si>
  <si>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</si>
  <si>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</si>
  <si>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</si>
  <si>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</si>
  <si>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</si>
  <si>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</si>
  <si>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</si>
  <si>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</si>
  <si>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</si>
  <si>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</si>
  <si>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</si>
  <si>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</si>
  <si>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</si>
  <si>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</si>
  <si>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</si>
  <si>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</si>
  <si>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</si>
  <si>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</si>
  <si>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</si>
  <si>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</si>
  <si>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</si>
  <si>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</si>
  <si>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</si>
  <si>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</si>
  <si>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</si>
  <si>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</si>
  <si>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</si>
  <si>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</si>
  <si>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</si>
  <si>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</si>
  <si>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</si>
  <si>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</si>
  <si>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</si>
  <si>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</si>
  <si>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</si>
  <si>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</si>
  <si>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</si>
  <si>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</si>
  <si>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</si>
  <si>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</si>
  <si>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</si>
  <si>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</si>
  <si>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</si>
  <si>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</si>
  <si>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</si>
  <si>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</si>
  <si>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</si>
  <si>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</si>
  <si>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</si>
  <si>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</si>
  <si>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</si>
  <si>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</si>
  <si>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</si>
  <si>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</si>
  <si>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</si>
  <si>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</si>
  <si>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</si>
  <si>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</si>
  <si>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</si>
  <si>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</si>
  <si>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</si>
  <si>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</si>
  <si>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</si>
  <si>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</si>
  <si>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</si>
  <si>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</si>
  <si>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</si>
  <si>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</si>
  <si>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</si>
  <si>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</si>
  <si>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</si>
  <si>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</si>
  <si>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</si>
  <si>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</si>
  <si>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</si>
  <si>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</si>
  <si>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</si>
  <si>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</si>
  <si>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</si>
  <si>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</si>
  <si>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</si>
  <si>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</si>
  <si>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</si>
  <si>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</si>
  <si>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</si>
  <si>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</si>
  <si>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</si>
  <si>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</si>
  <si>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</si>
  <si>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</si>
  <si>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</si>
  <si>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</si>
  <si>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</si>
  <si>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</si>
  <si>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</si>
  <si>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</si>
  <si>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</si>
  <si>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</si>
  <si>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</si>
  <si>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</si>
  <si>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</si>
  <si>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</si>
  <si>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</si>
  <si>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</si>
  <si>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</si>
  <si>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</si>
  <si>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</si>
  <si>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</si>
  <si>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</si>
  <si>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</si>
  <si>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</si>
  <si>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</si>
  <si>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</si>
  <si>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</si>
  <si>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</si>
  <si>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</si>
  <si>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</si>
  <si>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</si>
  <si>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</si>
  <si>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</si>
  <si>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</si>
  <si>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</si>
  <si>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</si>
  <si>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</si>
  <si>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</si>
  <si>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</si>
  <si>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</si>
  <si>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</si>
  <si>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</si>
  <si>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</si>
  <si>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</si>
  <si>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</si>
  <si>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</si>
  <si>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</si>
  <si>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</si>
  <si>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</si>
  <si>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</si>
  <si>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</si>
  <si>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</si>
  <si>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</si>
  <si>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</si>
  <si>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</si>
  <si>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</si>
  <si>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</si>
  <si>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</si>
  <si>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</si>
  <si>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</si>
  <si>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</si>
  <si>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</si>
  <si>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</si>
  <si>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</si>
  <si>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</si>
  <si>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</si>
  <si>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</si>
  <si>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</si>
  <si>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</si>
  <si>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</si>
  <si>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</si>
  <si>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</si>
  <si>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</si>
  <si>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</si>
  <si>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</si>
  <si>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</si>
  <si>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</si>
  <si>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</si>
  <si>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</si>
  <si>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</si>
  <si>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</si>
  <si>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</si>
  <si>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</si>
  <si>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</si>
  <si>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</si>
  <si>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</si>
  <si>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</si>
  <si>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</si>
  <si>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</si>
  <si>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</si>
  <si>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</si>
  <si>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</si>
  <si>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</si>
  <si>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</si>
  <si>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</si>
  <si>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</si>
  <si>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</si>
  <si>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</si>
  <si>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</si>
  <si>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</si>
  <si>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</si>
  <si>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</si>
  <si>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</si>
  <si>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</si>
  <si>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</si>
  <si>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</si>
  <si>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</si>
  <si>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</si>
  <si>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</si>
  <si>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</si>
  <si>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</si>
  <si>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</si>
  <si>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</si>
  <si>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</si>
  <si>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</si>
  <si>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</si>
  <si>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</si>
  <si>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</si>
  <si>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</si>
  <si>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</si>
  <si>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</si>
  <si>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</si>
  <si>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</si>
  <si>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</si>
  <si>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</si>
  <si>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</si>
  <si>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</si>
  <si>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</si>
  <si>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0312000000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</si>
  <si>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</si>
  <si>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</si>
  <si>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</si>
  <si>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</si>
  <si>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</si>
  <si>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</si>
  <si>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</si>
  <si>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</si>
  <si>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</si>
  <si>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</si>
  <si>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</si>
  <si>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</si>
  <si>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</si>
  <si>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</si>
  <si>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</si>
  <si>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</si>
  <si>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</si>
  <si>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</si>
  <si>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</si>
  <si>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</si>
  <si>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</si>
  <si>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</si>
  <si>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</si>
  <si>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</si>
  <si>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</si>
  <si>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</si>
  <si>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</si>
  <si>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</si>
  <si>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</si>
  <si>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</si>
  <si>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</si>
  <si>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</si>
  <si>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</si>
  <si>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</si>
  <si>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0214400000</t>
  </si>
  <si>
    <t>0214500000</t>
  </si>
  <si>
    <t>0312200000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</si>
  <si>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</si>
  <si>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</si>
  <si>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</si>
  <si>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</si>
  <si>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</si>
  <si>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Основное мероприятие "Персонифицированное  дополнительное образование детей"</t>
  </si>
  <si>
    <t>0213001020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</si>
  <si>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</si>
  <si>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</si>
  <si>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</si>
  <si>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</si>
  <si>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</si>
  <si>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</si>
  <si>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</si>
  <si>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</si>
  <si>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</si>
  <si>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</si>
  <si>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</si>
  <si>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</si>
  <si>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</si>
  <si>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</si>
  <si>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</si>
  <si>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</si>
  <si>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</si>
  <si>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</si>
  <si>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</si>
  <si>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</si>
  <si>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</si>
  <si>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</si>
  <si>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</si>
  <si>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</si>
  <si>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</si>
  <si>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</si>
  <si>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</si>
  <si>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</si>
  <si>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</si>
  <si>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</si>
  <si>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</si>
  <si>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</si>
  <si>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</si>
  <si>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</si>
  <si>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</si>
  <si>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</si>
  <si>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</si>
  <si>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</si>
  <si>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</si>
  <si>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</si>
  <si>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</si>
  <si>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</si>
  <si>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</si>
  <si>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</si>
  <si>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</si>
  <si>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</si>
  <si>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</si>
  <si>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</si>
  <si>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</si>
  <si>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</si>
  <si>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</si>
  <si>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</si>
  <si>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</si>
  <si>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</si>
  <si>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</si>
  <si>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</si>
  <si>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</si>
  <si>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</si>
  <si>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</si>
  <si>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</si>
  <si>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</si>
  <si>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</si>
  <si>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</si>
  <si>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</si>
  <si>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</si>
  <si>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</si>
  <si>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</si>
  <si>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</si>
  <si>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</si>
  <si>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</si>
  <si>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</si>
  <si>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</si>
  <si>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</si>
  <si>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</si>
  <si>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</si>
  <si>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</si>
  <si>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</si>
  <si>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</si>
  <si>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</si>
  <si>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</si>
  <si>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</si>
  <si>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</si>
  <si>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</si>
  <si>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</si>
  <si>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</si>
  <si>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</si>
  <si>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</si>
  <si>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</si>
  <si>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</si>
  <si>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</si>
  <si>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</si>
  <si>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</si>
  <si>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</si>
  <si>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</si>
  <si>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</si>
  <si>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</si>
  <si>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</si>
  <si>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</si>
  <si>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</si>
  <si>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</si>
  <si>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</si>
  <si>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</si>
  <si>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</si>
  <si>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</si>
  <si>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</si>
  <si>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</si>
  <si>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</si>
  <si>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</si>
  <si>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</si>
  <si>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</si>
  <si>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</si>
  <si>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</si>
  <si>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</si>
  <si>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</si>
  <si>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</si>
  <si>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</si>
  <si>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</si>
  <si>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</si>
  <si>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</si>
  <si>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</si>
  <si>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</si>
  <si>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</si>
  <si>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</si>
  <si>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</si>
  <si>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</si>
  <si>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</si>
  <si>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</si>
  <si>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</si>
  <si>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</si>
  <si>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</si>
  <si>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</si>
  <si>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</si>
  <si>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</si>
  <si>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0511002010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</si>
  <si>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</si>
  <si>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</si>
  <si>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</si>
  <si>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</si>
  <si>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Обеспечение бесперебойного проведения отопительного сезона 2019-2020 годов</t>
  </si>
  <si>
    <t>0537021910</t>
  </si>
  <si>
    <t>0311010000</t>
  </si>
  <si>
    <t>0311011010</t>
  </si>
  <si>
    <t>0311011020</t>
  </si>
  <si>
    <t>0311011040</t>
  </si>
  <si>
    <t>0311011030</t>
  </si>
  <si>
    <t>0312011020</t>
  </si>
  <si>
    <t>0312011010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</si>
  <si>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</si>
  <si>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</si>
  <si>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</si>
  <si>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0550000000</t>
  </si>
  <si>
    <t>Основное мероприятие "Приобретение контейнеров для накопления твердых коммунальных отходов"</t>
  </si>
  <si>
    <t>0551000000</t>
  </si>
  <si>
    <t>Осуществление благоустройства территорий</t>
  </si>
  <si>
    <t>05510S1170</t>
  </si>
  <si>
    <t>0312010000</t>
  </si>
  <si>
    <t xml:space="preserve">Ремонт памятников и мемориалов  </t>
  </si>
  <si>
    <t>0414001030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</si>
  <si>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</si>
  <si>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</si>
  <si>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Основное мероприятие "Формирование положительного имиджа Зеленоградского городского округа, создание благоприятного инвестиционного климата"</t>
  </si>
  <si>
    <t>Реализация проекта "Балтийская Одиссея - создание общего исторического пространства и культурного наследия" в рамках программы приграничного сотрудничества Россия - Польша 2014-2020 г.г.</t>
  </si>
  <si>
    <t>1014001010</t>
  </si>
  <si>
    <t>Субсидии на финансовое обеспечение по предоставлению услуг в части персонифицирования дополнительного образования</t>
  </si>
  <si>
    <t>Основное мероприятие "Cодержание морских пляжей"</t>
  </si>
  <si>
    <t>0532300000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</si>
  <si>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за 2019 год</t>
  </si>
  <si>
    <r>
      <rPr>
        <b/>
        <sz val="10"/>
        <rFont val="Arial"/>
        <family val="2"/>
      </rPr>
      <t xml:space="preserve">Приложение №3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"___" _______ 2020г. №___ </t>
    </r>
  </si>
  <si>
    <t>Уточненные назначения</t>
  </si>
  <si>
    <t>Исполнение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</si>
</sst>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63" fillId="33" borderId="0" xfId="0" applyFont="1" applyFill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60" fillId="33" borderId="10" xfId="0" applyNumberFormat="1" applyFont="1" applyFill="1" applyBorder="1" applyAlignment="1">
      <alignment/>
    </xf>
    <xf numFmtId="193" fontId="61" fillId="0" borderId="10" xfId="0" applyNumberFormat="1" applyFont="1" applyBorder="1" applyAlignment="1">
      <alignment/>
    </xf>
    <xf numFmtId="193" fontId="62" fillId="0" borderId="10" xfId="0" applyNumberFormat="1" applyFont="1" applyBorder="1" applyAlignment="1">
      <alignment/>
    </xf>
    <xf numFmtId="193" fontId="60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1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/>
    </xf>
    <xf numFmtId="193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2" fontId="64" fillId="0" borderId="0" xfId="0" applyNumberFormat="1" applyFont="1" applyAlignment="1">
      <alignment horizontal="right"/>
    </xf>
    <xf numFmtId="193" fontId="64" fillId="0" borderId="0" xfId="0" applyNumberFormat="1" applyFont="1" applyAlignment="1">
      <alignment horizontal="right"/>
    </xf>
    <xf numFmtId="2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 wrapText="1"/>
    </xf>
    <xf numFmtId="2" fontId="66" fillId="20" borderId="10" xfId="0" applyNumberFormat="1" applyFont="1" applyFill="1" applyBorder="1" applyAlignment="1">
      <alignment/>
    </xf>
    <xf numFmtId="193" fontId="66" fillId="20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193" fontId="66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2" fontId="67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/>
    </xf>
    <xf numFmtId="193" fontId="65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193" fontId="67" fillId="0" borderId="10" xfId="0" applyNumberFormat="1" applyFont="1" applyFill="1" applyBorder="1" applyAlignment="1">
      <alignment/>
    </xf>
    <xf numFmtId="2" fontId="67" fillId="20" borderId="10" xfId="0" applyNumberFormat="1" applyFont="1" applyFill="1" applyBorder="1" applyAlignment="1">
      <alignment/>
    </xf>
    <xf numFmtId="193" fontId="67" fillId="20" borderId="10" xfId="0" applyNumberFormat="1" applyFont="1" applyFill="1" applyBorder="1" applyAlignment="1">
      <alignment/>
    </xf>
    <xf numFmtId="2" fontId="68" fillId="23" borderId="10" xfId="0" applyNumberFormat="1" applyFont="1" applyFill="1" applyBorder="1" applyAlignment="1">
      <alignment horizontal="left" indent="1"/>
    </xf>
    <xf numFmtId="193" fontId="68" fillId="23" borderId="10" xfId="0" applyNumberFormat="1" applyFont="1" applyFill="1" applyBorder="1" applyAlignment="1">
      <alignment horizontal="left" indent="1"/>
    </xf>
    <xf numFmtId="2" fontId="64" fillId="0" borderId="0" xfId="0" applyNumberFormat="1" applyFont="1" applyAlignment="1">
      <alignment/>
    </xf>
    <xf numFmtId="193" fontId="64" fillId="0" borderId="0" xfId="0" applyNumberFormat="1" applyFont="1" applyAlignment="1">
      <alignment/>
    </xf>
    <xf numFmtId="0" fontId="69" fillId="0" borderId="0" xfId="0" applyFont="1" applyBorder="1" applyAlignment="1">
      <alignment wrapText="1"/>
    </xf>
    <xf numFmtId="49" fontId="62" fillId="0" borderId="10" xfId="0" applyNumberFormat="1" applyFont="1" applyFill="1" applyBorder="1" applyAlignment="1">
      <alignment/>
    </xf>
    <xf numFmtId="193" fontId="62" fillId="0" borderId="10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193" fontId="60" fillId="0" borderId="10" xfId="0" applyNumberFormat="1" applyFont="1" applyFill="1" applyBorder="1" applyAlignment="1">
      <alignment/>
    </xf>
    <xf numFmtId="2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2" fontId="70" fillId="0" borderId="0" xfId="0" applyNumberFormat="1" applyFont="1" applyAlignment="1">
      <alignment horizontal="right"/>
    </xf>
    <xf numFmtId="2" fontId="60" fillId="20" borderId="1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61" fillId="20" borderId="10" xfId="0" applyNumberFormat="1" applyFont="1" applyFill="1" applyBorder="1" applyAlignment="1">
      <alignment/>
    </xf>
    <xf numFmtId="2" fontId="71" fillId="23" borderId="10" xfId="0" applyNumberFormat="1" applyFont="1" applyFill="1" applyBorder="1" applyAlignment="1">
      <alignment horizontal="left" indent="1"/>
    </xf>
    <xf numFmtId="2" fontId="70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2" fontId="6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9" fontId="0" fillId="0" borderId="13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6"/>
  <sheetViews>
    <sheetView tabSelected="1" zoomScale="90" zoomScaleNormal="90" zoomScalePageLayoutView="0" workbookViewId="0" topLeftCell="A1">
      <pane xSplit="5" topLeftCell="F1" activePane="topRight" state="frozen"/>
      <selection pane="topLeft" activeCell="A7" sqref="A7"/>
      <selection pane="topRight" activeCell="AA295" sqref="AA295"/>
    </sheetView>
  </sheetViews>
  <sheetFormatPr defaultColWidth="9.140625" defaultRowHeight="12.75"/>
  <cols>
    <col min="1" max="1" width="49.57421875" style="0" customWidth="1"/>
    <col min="2" max="2" width="9.28125" style="1" hidden="1" customWidth="1"/>
    <col min="3" max="3" width="0.42578125" style="55" hidden="1" customWidth="1"/>
    <col min="4" max="4" width="18.00390625" style="55" hidden="1" customWidth="1"/>
    <col min="5" max="5" width="21.57421875" style="55" hidden="1" customWidth="1"/>
    <col min="6" max="6" width="19.140625" style="1" customWidth="1"/>
    <col min="7" max="7" width="10.140625" style="1" customWidth="1"/>
    <col min="8" max="8" width="9.140625" style="55" hidden="1" customWidth="1"/>
    <col min="9" max="9" width="6.7109375" style="55" hidden="1" customWidth="1"/>
    <col min="10" max="10" width="15.57421875" style="55" hidden="1" customWidth="1"/>
    <col min="11" max="11" width="11.140625" style="63" hidden="1" customWidth="1"/>
    <col min="12" max="12" width="6.57421875" style="55" hidden="1" customWidth="1"/>
    <col min="13" max="13" width="8.8515625" style="55" hidden="1" customWidth="1"/>
    <col min="14" max="14" width="10.28125" style="63" hidden="1" customWidth="1"/>
    <col min="15" max="15" width="14.00390625" style="115" hidden="1" customWidth="1"/>
    <col min="16" max="16" width="10.57421875" style="115" hidden="1" customWidth="1"/>
    <col min="17" max="17" width="15.57421875" style="115" hidden="1" customWidth="1"/>
    <col min="18" max="18" width="16.8515625" style="116" hidden="1" customWidth="1"/>
    <col min="19" max="19" width="22.140625" style="131" customWidth="1"/>
    <col min="20" max="20" width="21.57421875" style="131" customWidth="1"/>
  </cols>
  <sheetData>
    <row r="1" spans="6:20" ht="70.5" customHeight="1">
      <c r="F1" s="137" t="s">
        <v>436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2:20" ht="39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4"/>
      <c r="Q2" s="134"/>
      <c r="R2" s="134"/>
      <c r="S2" s="134"/>
      <c r="T2" s="134"/>
    </row>
    <row r="3" spans="1:20" ht="69.75" customHeight="1">
      <c r="A3" s="139" t="s">
        <v>435</v>
      </c>
      <c r="B3" s="139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12.75">
      <c r="B4" s="140"/>
      <c r="C4" s="140"/>
      <c r="D4"/>
      <c r="E4" s="56" t="s">
        <v>12</v>
      </c>
      <c r="G4" s="140"/>
      <c r="H4" s="140"/>
      <c r="I4"/>
      <c r="J4" s="83"/>
      <c r="K4" s="64"/>
      <c r="L4" s="83"/>
      <c r="M4" s="83"/>
      <c r="N4" s="64" t="s">
        <v>12</v>
      </c>
      <c r="O4" s="88"/>
      <c r="P4" s="88"/>
      <c r="Q4" s="88"/>
      <c r="R4" s="89"/>
      <c r="S4" s="126"/>
      <c r="T4" s="126" t="s">
        <v>12</v>
      </c>
    </row>
    <row r="5" spans="1:20" ht="33" customHeight="1">
      <c r="A5" s="143" t="s">
        <v>0</v>
      </c>
      <c r="B5" s="141" t="s">
        <v>11</v>
      </c>
      <c r="C5" s="41" t="s">
        <v>1</v>
      </c>
      <c r="D5" s="41" t="s">
        <v>1</v>
      </c>
      <c r="E5" s="41" t="s">
        <v>1</v>
      </c>
      <c r="F5" s="141" t="s">
        <v>10</v>
      </c>
      <c r="G5" s="141" t="s">
        <v>11</v>
      </c>
      <c r="H5" s="41" t="s">
        <v>1</v>
      </c>
      <c r="I5" s="41" t="s">
        <v>1</v>
      </c>
      <c r="J5" s="41" t="s">
        <v>1</v>
      </c>
      <c r="K5" s="65" t="s">
        <v>350</v>
      </c>
      <c r="L5" s="41" t="s">
        <v>351</v>
      </c>
      <c r="M5" s="87" t="s">
        <v>352</v>
      </c>
      <c r="N5" s="65" t="s">
        <v>1</v>
      </c>
      <c r="O5" s="90" t="s">
        <v>350</v>
      </c>
      <c r="P5" s="90"/>
      <c r="Q5" s="90" t="s">
        <v>351</v>
      </c>
      <c r="R5" s="92" t="s">
        <v>352</v>
      </c>
      <c r="S5" s="135" t="s">
        <v>437</v>
      </c>
      <c r="T5" s="135" t="s">
        <v>438</v>
      </c>
    </row>
    <row r="6" spans="1:20" ht="36.75" customHeight="1">
      <c r="A6" s="143"/>
      <c r="B6" s="142"/>
      <c r="C6" s="41" t="s">
        <v>53</v>
      </c>
      <c r="D6" s="41" t="s">
        <v>291</v>
      </c>
      <c r="E6" s="41" t="s">
        <v>53</v>
      </c>
      <c r="F6" s="142"/>
      <c r="G6" s="142"/>
      <c r="H6" s="41" t="s">
        <v>53</v>
      </c>
      <c r="I6" s="41" t="s">
        <v>291</v>
      </c>
      <c r="J6" s="41" t="s">
        <v>53</v>
      </c>
      <c r="K6" s="65"/>
      <c r="L6" s="41"/>
      <c r="M6" s="41"/>
      <c r="N6" s="65" t="s">
        <v>53</v>
      </c>
      <c r="O6" s="90"/>
      <c r="P6" s="90"/>
      <c r="Q6" s="90"/>
      <c r="R6" s="91"/>
      <c r="S6" s="136"/>
      <c r="T6" s="136"/>
    </row>
    <row r="7" spans="1:20" ht="24" customHeight="1">
      <c r="A7" s="30" t="s">
        <v>179</v>
      </c>
      <c r="B7" s="31"/>
      <c r="C7" s="40">
        <f>C8</f>
        <v>90566.4</v>
      </c>
      <c r="D7" s="40">
        <f>D8</f>
        <v>2735.38</v>
      </c>
      <c r="E7" s="40">
        <f>E8</f>
        <v>93301.77999999998</v>
      </c>
      <c r="F7" s="31" t="s">
        <v>31</v>
      </c>
      <c r="G7" s="31"/>
      <c r="H7" s="40">
        <f aca="true" t="shared" si="0" ref="H7:O7">H8</f>
        <v>90566.4</v>
      </c>
      <c r="I7" s="40">
        <f t="shared" si="0"/>
        <v>2735.38</v>
      </c>
      <c r="J7" s="40">
        <f t="shared" si="0"/>
        <v>93301.77999999998</v>
      </c>
      <c r="K7" s="66">
        <f t="shared" si="0"/>
        <v>0</v>
      </c>
      <c r="L7" s="40">
        <f t="shared" si="0"/>
        <v>0</v>
      </c>
      <c r="M7" s="40">
        <f t="shared" si="0"/>
        <v>526</v>
      </c>
      <c r="N7" s="66">
        <f t="shared" si="0"/>
        <v>93827.77999999998</v>
      </c>
      <c r="O7" s="93">
        <f t="shared" si="0"/>
        <v>1594.19</v>
      </c>
      <c r="P7" s="93"/>
      <c r="Q7" s="93">
        <f>Q8</f>
        <v>0</v>
      </c>
      <c r="R7" s="94">
        <f>R8</f>
        <v>380</v>
      </c>
      <c r="S7" s="127">
        <f>S8</f>
        <v>93144.05</v>
      </c>
      <c r="T7" s="127">
        <f>T8</f>
        <v>91727.62</v>
      </c>
    </row>
    <row r="8" spans="1:20" s="34" customFormat="1" ht="30.75" customHeight="1">
      <c r="A8" s="12" t="s">
        <v>150</v>
      </c>
      <c r="B8" s="23"/>
      <c r="C8" s="45">
        <f>C9+C15+C29</f>
        <v>90566.4</v>
      </c>
      <c r="D8" s="45">
        <f>D9+D15+D29</f>
        <v>2735.38</v>
      </c>
      <c r="E8" s="45">
        <f>E9+E15+E29</f>
        <v>93301.77999999998</v>
      </c>
      <c r="F8" s="23" t="s">
        <v>56</v>
      </c>
      <c r="G8" s="23"/>
      <c r="H8" s="45">
        <f aca="true" t="shared" si="1" ref="H8:O8">H9+H15+H29</f>
        <v>90566.4</v>
      </c>
      <c r="I8" s="45">
        <f t="shared" si="1"/>
        <v>2735.38</v>
      </c>
      <c r="J8" s="45">
        <f t="shared" si="1"/>
        <v>93301.77999999998</v>
      </c>
      <c r="K8" s="67">
        <f t="shared" si="1"/>
        <v>0</v>
      </c>
      <c r="L8" s="45">
        <f t="shared" si="1"/>
        <v>0</v>
      </c>
      <c r="M8" s="45">
        <f t="shared" si="1"/>
        <v>526</v>
      </c>
      <c r="N8" s="67">
        <f t="shared" si="1"/>
        <v>93827.77999999998</v>
      </c>
      <c r="O8" s="95">
        <f t="shared" si="1"/>
        <v>1594.19</v>
      </c>
      <c r="P8" s="95"/>
      <c r="Q8" s="95">
        <f>Q9+Q15+Q29</f>
        <v>0</v>
      </c>
      <c r="R8" s="96">
        <f>R9+R15+R29</f>
        <v>380</v>
      </c>
      <c r="S8" s="71">
        <f>S9+S15+S29</f>
        <v>93144.05</v>
      </c>
      <c r="T8" s="71">
        <f>T9+T15+T29</f>
        <v>91727.62</v>
      </c>
    </row>
    <row r="9" spans="1:20" ht="36" customHeight="1">
      <c r="A9" s="12" t="s">
        <v>54</v>
      </c>
      <c r="B9" s="9"/>
      <c r="C9" s="42">
        <f aca="true" t="shared" si="2" ref="C9:E10">C10</f>
        <v>55999.6</v>
      </c>
      <c r="D9" s="42">
        <f t="shared" si="2"/>
        <v>1475.3</v>
      </c>
      <c r="E9" s="42">
        <f t="shared" si="2"/>
        <v>57474.899999999994</v>
      </c>
      <c r="F9" s="9" t="s">
        <v>99</v>
      </c>
      <c r="G9" s="9"/>
      <c r="H9" s="42">
        <f aca="true" t="shared" si="3" ref="H9:O10">H10</f>
        <v>55999.6</v>
      </c>
      <c r="I9" s="42">
        <f t="shared" si="3"/>
        <v>1475.3</v>
      </c>
      <c r="J9" s="42">
        <f t="shared" si="3"/>
        <v>57474.899999999994</v>
      </c>
      <c r="K9" s="68">
        <f t="shared" si="3"/>
        <v>0</v>
      </c>
      <c r="L9" s="42">
        <f t="shared" si="3"/>
        <v>0</v>
      </c>
      <c r="M9" s="42">
        <f t="shared" si="3"/>
        <v>499.99999999999994</v>
      </c>
      <c r="N9" s="68">
        <f t="shared" si="3"/>
        <v>57974.899999999994</v>
      </c>
      <c r="O9" s="97">
        <f t="shared" si="3"/>
        <v>1459.9</v>
      </c>
      <c r="P9" s="97"/>
      <c r="Q9" s="97">
        <f aca="true" t="shared" si="4" ref="Q9:T10">Q10</f>
        <v>0</v>
      </c>
      <c r="R9" s="98">
        <f t="shared" si="4"/>
        <v>0</v>
      </c>
      <c r="S9" s="75">
        <f t="shared" si="4"/>
        <v>56598.22</v>
      </c>
      <c r="T9" s="75">
        <f t="shared" si="4"/>
        <v>55345.869999999995</v>
      </c>
    </row>
    <row r="10" spans="1:20" ht="51.75" customHeight="1">
      <c r="A10" s="13" t="s">
        <v>62</v>
      </c>
      <c r="B10" s="14"/>
      <c r="C10" s="43">
        <f t="shared" si="2"/>
        <v>55999.6</v>
      </c>
      <c r="D10" s="43">
        <f t="shared" si="2"/>
        <v>1475.3</v>
      </c>
      <c r="E10" s="43">
        <f t="shared" si="2"/>
        <v>57474.899999999994</v>
      </c>
      <c r="F10" s="14" t="s">
        <v>373</v>
      </c>
      <c r="G10" s="14"/>
      <c r="H10" s="43">
        <f t="shared" si="3"/>
        <v>55999.6</v>
      </c>
      <c r="I10" s="43">
        <f t="shared" si="3"/>
        <v>1475.3</v>
      </c>
      <c r="J10" s="43">
        <f t="shared" si="3"/>
        <v>57474.899999999994</v>
      </c>
      <c r="K10" s="69">
        <f t="shared" si="3"/>
        <v>0</v>
      </c>
      <c r="L10" s="43">
        <f t="shared" si="3"/>
        <v>0</v>
      </c>
      <c r="M10" s="43">
        <f t="shared" si="3"/>
        <v>499.99999999999994</v>
      </c>
      <c r="N10" s="69">
        <f t="shared" si="3"/>
        <v>57974.899999999994</v>
      </c>
      <c r="O10" s="99">
        <f t="shared" si="3"/>
        <v>1459.9</v>
      </c>
      <c r="P10" s="99"/>
      <c r="Q10" s="99">
        <f t="shared" si="4"/>
        <v>0</v>
      </c>
      <c r="R10" s="100">
        <f t="shared" si="4"/>
        <v>0</v>
      </c>
      <c r="S10" s="73">
        <f t="shared" si="4"/>
        <v>56598.22</v>
      </c>
      <c r="T10" s="73">
        <f t="shared" si="4"/>
        <v>55345.869999999995</v>
      </c>
    </row>
    <row r="11" spans="1:20" ht="37.5" customHeight="1">
      <c r="A11" s="4" t="s">
        <v>55</v>
      </c>
      <c r="B11" s="5"/>
      <c r="C11" s="44">
        <f>C12+C13+C14</f>
        <v>55999.6</v>
      </c>
      <c r="D11" s="44">
        <f>D12+D13+D14</f>
        <v>1475.3</v>
      </c>
      <c r="E11" s="44">
        <f>E12+E13+E14</f>
        <v>57474.899999999994</v>
      </c>
      <c r="F11" s="5" t="s">
        <v>100</v>
      </c>
      <c r="G11" s="5"/>
      <c r="H11" s="44">
        <f aca="true" t="shared" si="5" ref="H11:O11">H12+H13+H14</f>
        <v>55999.6</v>
      </c>
      <c r="I11" s="44">
        <f t="shared" si="5"/>
        <v>1475.3</v>
      </c>
      <c r="J11" s="44">
        <f t="shared" si="5"/>
        <v>57474.899999999994</v>
      </c>
      <c r="K11" s="70">
        <f t="shared" si="5"/>
        <v>0</v>
      </c>
      <c r="L11" s="44">
        <f t="shared" si="5"/>
        <v>0</v>
      </c>
      <c r="M11" s="44">
        <f t="shared" si="5"/>
        <v>499.99999999999994</v>
      </c>
      <c r="N11" s="70">
        <f t="shared" si="5"/>
        <v>57974.899999999994</v>
      </c>
      <c r="O11" s="101">
        <f t="shared" si="5"/>
        <v>1459.9</v>
      </c>
      <c r="P11" s="101"/>
      <c r="Q11" s="101">
        <f>Q12+Q13+Q14</f>
        <v>0</v>
      </c>
      <c r="R11" s="102">
        <f>R12+R13+R14</f>
        <v>0</v>
      </c>
      <c r="S11" s="76">
        <f>S12+S13+S14</f>
        <v>56598.22</v>
      </c>
      <c r="T11" s="76">
        <f>T12+T13+T14</f>
        <v>55345.869999999995</v>
      </c>
    </row>
    <row r="12" spans="1:20" ht="87.75" customHeight="1">
      <c r="A12" s="4" t="s">
        <v>14</v>
      </c>
      <c r="B12" s="5" t="s">
        <v>15</v>
      </c>
      <c r="C12" s="44">
        <f>39886.7+12198</f>
        <v>52084.7</v>
      </c>
      <c r="D12" s="44"/>
      <c r="E12" s="44">
        <f>C12+D12</f>
        <v>52084.7</v>
      </c>
      <c r="F12" s="5" t="s">
        <v>100</v>
      </c>
      <c r="G12" s="5" t="s">
        <v>15</v>
      </c>
      <c r="H12" s="44">
        <f>39886.7+12198</f>
        <v>52084.7</v>
      </c>
      <c r="I12" s="44"/>
      <c r="J12" s="44">
        <f>H12+I12</f>
        <v>52084.7</v>
      </c>
      <c r="K12" s="70"/>
      <c r="L12" s="44"/>
      <c r="M12" s="44">
        <v>-47</v>
      </c>
      <c r="N12" s="70">
        <f>L12+M12+K12+J12</f>
        <v>52037.7</v>
      </c>
      <c r="O12" s="101"/>
      <c r="P12" s="101"/>
      <c r="Q12" s="101"/>
      <c r="R12" s="102">
        <v>-374.3</v>
      </c>
      <c r="S12" s="76">
        <v>46629.08</v>
      </c>
      <c r="T12" s="76">
        <v>46000.99</v>
      </c>
    </row>
    <row r="13" spans="1:20" ht="36.75" customHeight="1">
      <c r="A13" s="4" t="s">
        <v>16</v>
      </c>
      <c r="B13" s="5" t="s">
        <v>17</v>
      </c>
      <c r="C13" s="44">
        <v>3644.9</v>
      </c>
      <c r="D13" s="44">
        <v>1475.3</v>
      </c>
      <c r="E13" s="44">
        <f>C13+D13</f>
        <v>5120.2</v>
      </c>
      <c r="F13" s="5" t="s">
        <v>100</v>
      </c>
      <c r="G13" s="5" t="s">
        <v>17</v>
      </c>
      <c r="H13" s="44">
        <v>3644.9</v>
      </c>
      <c r="I13" s="44">
        <v>1475.3</v>
      </c>
      <c r="J13" s="44">
        <f>H13+I13</f>
        <v>5120.2</v>
      </c>
      <c r="K13" s="70"/>
      <c r="L13" s="44"/>
      <c r="M13" s="44">
        <f>44.3+500</f>
        <v>544.3</v>
      </c>
      <c r="N13" s="70">
        <f>L13+M13+K13+J13</f>
        <v>5664.5</v>
      </c>
      <c r="O13" s="101">
        <v>1459.9</v>
      </c>
      <c r="P13" s="101"/>
      <c r="Q13" s="101"/>
      <c r="R13" s="102">
        <v>249.3</v>
      </c>
      <c r="S13" s="76">
        <v>9515.07</v>
      </c>
      <c r="T13" s="76">
        <v>9048.06</v>
      </c>
    </row>
    <row r="14" spans="1:20" ht="23.25" customHeight="1">
      <c r="A14" s="4" t="s">
        <v>58</v>
      </c>
      <c r="B14" s="5" t="s">
        <v>19</v>
      </c>
      <c r="C14" s="44">
        <v>270</v>
      </c>
      <c r="D14" s="44"/>
      <c r="E14" s="44">
        <f>C14+D14</f>
        <v>270</v>
      </c>
      <c r="F14" s="5" t="s">
        <v>100</v>
      </c>
      <c r="G14" s="5" t="s">
        <v>19</v>
      </c>
      <c r="H14" s="44">
        <v>270</v>
      </c>
      <c r="I14" s="44"/>
      <c r="J14" s="44">
        <f>H14+I14</f>
        <v>270</v>
      </c>
      <c r="K14" s="70"/>
      <c r="L14" s="44"/>
      <c r="M14" s="44">
        <v>2.7</v>
      </c>
      <c r="N14" s="70">
        <f>L14+M14+K14+J14</f>
        <v>272.7</v>
      </c>
      <c r="O14" s="101"/>
      <c r="P14" s="101"/>
      <c r="Q14" s="101"/>
      <c r="R14" s="102">
        <v>125</v>
      </c>
      <c r="S14" s="76">
        <v>454.07</v>
      </c>
      <c r="T14" s="76">
        <v>296.82</v>
      </c>
    </row>
    <row r="15" spans="1:20" ht="52.5" customHeight="1">
      <c r="A15" s="10" t="s">
        <v>57</v>
      </c>
      <c r="B15" s="9"/>
      <c r="C15" s="42">
        <f>C16+C21+C25</f>
        <v>32776.799999999996</v>
      </c>
      <c r="D15" s="42">
        <f>D16+D21+D25</f>
        <v>0</v>
      </c>
      <c r="E15" s="42">
        <f>E16</f>
        <v>32776.799999999996</v>
      </c>
      <c r="F15" s="9" t="s">
        <v>101</v>
      </c>
      <c r="G15" s="9"/>
      <c r="H15" s="42">
        <f>H16+H21+H25</f>
        <v>32776.799999999996</v>
      </c>
      <c r="I15" s="42">
        <f>I16+I21+I25</f>
        <v>0</v>
      </c>
      <c r="J15" s="42">
        <f aca="true" t="shared" si="6" ref="J15:O15">J16</f>
        <v>32776.799999999996</v>
      </c>
      <c r="K15" s="68">
        <f t="shared" si="6"/>
        <v>0</v>
      </c>
      <c r="L15" s="42">
        <f t="shared" si="6"/>
        <v>0</v>
      </c>
      <c r="M15" s="42">
        <f t="shared" si="6"/>
        <v>0</v>
      </c>
      <c r="N15" s="68">
        <f t="shared" si="6"/>
        <v>32776.799999999996</v>
      </c>
      <c r="O15" s="97">
        <f t="shared" si="6"/>
        <v>134.29</v>
      </c>
      <c r="P15" s="97"/>
      <c r="Q15" s="97">
        <f>Q16</f>
        <v>0</v>
      </c>
      <c r="R15" s="98">
        <f>R16</f>
        <v>380</v>
      </c>
      <c r="S15" s="75">
        <f>S16</f>
        <v>33008.09</v>
      </c>
      <c r="T15" s="75">
        <f>T16</f>
        <v>32880.44</v>
      </c>
    </row>
    <row r="16" spans="1:20" ht="37.5" customHeight="1">
      <c r="A16" s="13" t="s">
        <v>289</v>
      </c>
      <c r="B16" s="14"/>
      <c r="C16" s="43">
        <f>C17</f>
        <v>21226.699999999997</v>
      </c>
      <c r="D16" s="43">
        <f>D17</f>
        <v>0</v>
      </c>
      <c r="E16" s="43">
        <f>E17+E21+E25</f>
        <v>32776.799999999996</v>
      </c>
      <c r="F16" s="14" t="s">
        <v>288</v>
      </c>
      <c r="G16" s="14"/>
      <c r="H16" s="43">
        <f>H17</f>
        <v>21226.699999999997</v>
      </c>
      <c r="I16" s="43">
        <f>I17</f>
        <v>0</v>
      </c>
      <c r="J16" s="43">
        <f aca="true" t="shared" si="7" ref="J16:O16">J17+J21+J25</f>
        <v>32776.799999999996</v>
      </c>
      <c r="K16" s="69">
        <f t="shared" si="7"/>
        <v>0</v>
      </c>
      <c r="L16" s="43">
        <f t="shared" si="7"/>
        <v>0</v>
      </c>
      <c r="M16" s="43">
        <f t="shared" si="7"/>
        <v>0</v>
      </c>
      <c r="N16" s="69">
        <f t="shared" si="7"/>
        <v>32776.799999999996</v>
      </c>
      <c r="O16" s="99">
        <f t="shared" si="7"/>
        <v>134.29</v>
      </c>
      <c r="P16" s="99"/>
      <c r="Q16" s="99">
        <f>Q17+Q21+Q25</f>
        <v>0</v>
      </c>
      <c r="R16" s="100">
        <f>R17+R21+R25</f>
        <v>380</v>
      </c>
      <c r="S16" s="73">
        <f>S17+S21+S25</f>
        <v>33008.09</v>
      </c>
      <c r="T16" s="73">
        <f>T17+T21+T25</f>
        <v>32880.44</v>
      </c>
    </row>
    <row r="17" spans="1:20" ht="84" customHeight="1">
      <c r="A17" s="13" t="s">
        <v>287</v>
      </c>
      <c r="B17" s="14"/>
      <c r="C17" s="43">
        <f>C18+C19+C20</f>
        <v>21226.699999999997</v>
      </c>
      <c r="D17" s="43">
        <f>D18+D19+D20</f>
        <v>0</v>
      </c>
      <c r="E17" s="43">
        <f>E18+E19+E20</f>
        <v>21226.699999999997</v>
      </c>
      <c r="F17" s="14" t="s">
        <v>102</v>
      </c>
      <c r="G17" s="14"/>
      <c r="H17" s="43">
        <f aca="true" t="shared" si="8" ref="H17:O17">H18+H19+H20</f>
        <v>21226.699999999997</v>
      </c>
      <c r="I17" s="43">
        <f t="shared" si="8"/>
        <v>0</v>
      </c>
      <c r="J17" s="43">
        <f t="shared" si="8"/>
        <v>21226.699999999997</v>
      </c>
      <c r="K17" s="69">
        <f t="shared" si="8"/>
        <v>0</v>
      </c>
      <c r="L17" s="43">
        <f t="shared" si="8"/>
        <v>0</v>
      </c>
      <c r="M17" s="43">
        <f t="shared" si="8"/>
        <v>0</v>
      </c>
      <c r="N17" s="69">
        <f t="shared" si="8"/>
        <v>21226.699999999997</v>
      </c>
      <c r="O17" s="99">
        <f t="shared" si="8"/>
        <v>0</v>
      </c>
      <c r="P17" s="99"/>
      <c r="Q17" s="99">
        <f>Q18+Q19+Q20</f>
        <v>0</v>
      </c>
      <c r="R17" s="100">
        <f>R18+R19+R20</f>
        <v>0</v>
      </c>
      <c r="S17" s="73">
        <f>S18+S19+S20</f>
        <v>20943.7</v>
      </c>
      <c r="T17" s="73">
        <f>T18+T19+T20</f>
        <v>20920.27</v>
      </c>
    </row>
    <row r="18" spans="1:20" ht="89.25" customHeight="1">
      <c r="A18" s="4" t="s">
        <v>60</v>
      </c>
      <c r="B18" s="5" t="s">
        <v>15</v>
      </c>
      <c r="C18" s="44">
        <f>12808.3+3868.1</f>
        <v>16676.399999999998</v>
      </c>
      <c r="D18" s="44"/>
      <c r="E18" s="44">
        <f>C18+D18</f>
        <v>16676.399999999998</v>
      </c>
      <c r="F18" s="5" t="s">
        <v>102</v>
      </c>
      <c r="G18" s="5" t="s">
        <v>15</v>
      </c>
      <c r="H18" s="44">
        <f>12808.3+3868.1</f>
        <v>16676.399999999998</v>
      </c>
      <c r="I18" s="44"/>
      <c r="J18" s="44">
        <f>H18+I18</f>
        <v>16676.399999999998</v>
      </c>
      <c r="K18" s="70"/>
      <c r="L18" s="44"/>
      <c r="M18" s="44"/>
      <c r="N18" s="70">
        <f>L18+M18+K18+J18</f>
        <v>16676.399999999998</v>
      </c>
      <c r="O18" s="101"/>
      <c r="P18" s="101"/>
      <c r="Q18" s="101"/>
      <c r="R18" s="102"/>
      <c r="S18" s="76">
        <v>17453.4</v>
      </c>
      <c r="T18" s="76">
        <v>17453.4</v>
      </c>
    </row>
    <row r="19" spans="1:20" ht="36.75" customHeight="1">
      <c r="A19" s="4" t="s">
        <v>16</v>
      </c>
      <c r="B19" s="5" t="s">
        <v>17</v>
      </c>
      <c r="C19" s="44">
        <v>4525.3</v>
      </c>
      <c r="D19" s="44"/>
      <c r="E19" s="44">
        <f>C19+D19</f>
        <v>4525.3</v>
      </c>
      <c r="F19" s="5" t="s">
        <v>102</v>
      </c>
      <c r="G19" s="5" t="s">
        <v>17</v>
      </c>
      <c r="H19" s="44">
        <v>4525.3</v>
      </c>
      <c r="I19" s="44"/>
      <c r="J19" s="44">
        <f>H19+I19</f>
        <v>4525.3</v>
      </c>
      <c r="K19" s="70"/>
      <c r="L19" s="44"/>
      <c r="M19" s="44">
        <v>-109.43</v>
      </c>
      <c r="N19" s="70">
        <f>L19+M19+K19+J19</f>
        <v>4415.87</v>
      </c>
      <c r="O19" s="101"/>
      <c r="P19" s="101"/>
      <c r="Q19" s="101"/>
      <c r="R19" s="102"/>
      <c r="S19" s="76">
        <v>3355.87</v>
      </c>
      <c r="T19" s="76">
        <v>3342.44</v>
      </c>
    </row>
    <row r="20" spans="1:20" ht="22.5" customHeight="1">
      <c r="A20" s="4" t="s">
        <v>58</v>
      </c>
      <c r="B20" s="5" t="s">
        <v>19</v>
      </c>
      <c r="C20" s="44">
        <v>25</v>
      </c>
      <c r="D20" s="44"/>
      <c r="E20" s="44">
        <f>C20+D20</f>
        <v>25</v>
      </c>
      <c r="F20" s="5" t="s">
        <v>102</v>
      </c>
      <c r="G20" s="5" t="s">
        <v>19</v>
      </c>
      <c r="H20" s="44">
        <v>25</v>
      </c>
      <c r="I20" s="44"/>
      <c r="J20" s="44">
        <f>H20+I20</f>
        <v>25</v>
      </c>
      <c r="K20" s="70"/>
      <c r="L20" s="44"/>
      <c r="M20" s="44">
        <v>109.43</v>
      </c>
      <c r="N20" s="70">
        <f>L20+M20+K20+J20</f>
        <v>134.43</v>
      </c>
      <c r="O20" s="101"/>
      <c r="P20" s="101"/>
      <c r="Q20" s="101"/>
      <c r="R20" s="102"/>
      <c r="S20" s="76">
        <v>134.43</v>
      </c>
      <c r="T20" s="76">
        <v>124.43</v>
      </c>
    </row>
    <row r="21" spans="1:20" ht="117" customHeight="1" hidden="1">
      <c r="A21" s="13" t="s">
        <v>290</v>
      </c>
      <c r="B21" s="14"/>
      <c r="C21" s="43">
        <f>C22+C23+C24</f>
        <v>6490.099999999999</v>
      </c>
      <c r="D21" s="43">
        <f>D22+D23+D24</f>
        <v>0</v>
      </c>
      <c r="E21" s="43">
        <f>E22+E23+E24</f>
        <v>6490.099999999999</v>
      </c>
      <c r="F21" s="14" t="s">
        <v>103</v>
      </c>
      <c r="G21" s="14"/>
      <c r="H21" s="43">
        <f aca="true" t="shared" si="9" ref="H21:O21">H22+H23+H24</f>
        <v>6490.099999999999</v>
      </c>
      <c r="I21" s="43">
        <f t="shared" si="9"/>
        <v>0</v>
      </c>
      <c r="J21" s="43">
        <f t="shared" si="9"/>
        <v>6490.099999999999</v>
      </c>
      <c r="K21" s="69">
        <f t="shared" si="9"/>
        <v>0</v>
      </c>
      <c r="L21" s="43">
        <f t="shared" si="9"/>
        <v>0</v>
      </c>
      <c r="M21" s="43">
        <f t="shared" si="9"/>
        <v>-6490.099999999999</v>
      </c>
      <c r="N21" s="69">
        <f t="shared" si="9"/>
        <v>0</v>
      </c>
      <c r="O21" s="99">
        <f t="shared" si="9"/>
        <v>0</v>
      </c>
      <c r="P21" s="99"/>
      <c r="Q21" s="99">
        <f>Q22+Q23+Q24</f>
        <v>0</v>
      </c>
      <c r="R21" s="100">
        <f>R22+R23+R24</f>
        <v>0</v>
      </c>
      <c r="S21" s="73">
        <f>S22+S23+S24</f>
        <v>0</v>
      </c>
      <c r="T21" s="73">
        <f>T22+T23+T24</f>
        <v>0</v>
      </c>
    </row>
    <row r="22" spans="1:20" ht="96" customHeight="1" hidden="1">
      <c r="A22" s="4" t="s">
        <v>59</v>
      </c>
      <c r="B22" s="5" t="s">
        <v>15</v>
      </c>
      <c r="C22" s="44">
        <v>5449.4</v>
      </c>
      <c r="D22" s="44"/>
      <c r="E22" s="44">
        <f>C22+D22</f>
        <v>5449.4</v>
      </c>
      <c r="F22" s="5" t="s">
        <v>103</v>
      </c>
      <c r="G22" s="5" t="s">
        <v>15</v>
      </c>
      <c r="H22" s="44">
        <v>5449.4</v>
      </c>
      <c r="I22" s="44"/>
      <c r="J22" s="44">
        <f>H22+I22</f>
        <v>5449.4</v>
      </c>
      <c r="K22" s="70"/>
      <c r="L22" s="44"/>
      <c r="M22" s="44">
        <v>-5449.4</v>
      </c>
      <c r="N22" s="70">
        <f>K22+L22+M22+J22</f>
        <v>0</v>
      </c>
      <c r="O22" s="101"/>
      <c r="P22" s="101"/>
      <c r="Q22" s="101"/>
      <c r="R22" s="102"/>
      <c r="S22" s="76">
        <f aca="true" t="shared" si="10" ref="S22:T24">Q22+R22+O22+N22</f>
        <v>0</v>
      </c>
      <c r="T22" s="76">
        <f t="shared" si="10"/>
        <v>0</v>
      </c>
    </row>
    <row r="23" spans="1:20" ht="35.25" customHeight="1" hidden="1">
      <c r="A23" s="4" t="s">
        <v>16</v>
      </c>
      <c r="B23" s="5" t="s">
        <v>17</v>
      </c>
      <c r="C23" s="44">
        <v>1040.7</v>
      </c>
      <c r="D23" s="44"/>
      <c r="E23" s="44">
        <f>C23+D23</f>
        <v>1040.7</v>
      </c>
      <c r="F23" s="5" t="s">
        <v>103</v>
      </c>
      <c r="G23" s="5" t="s">
        <v>17</v>
      </c>
      <c r="H23" s="44">
        <v>1040.7</v>
      </c>
      <c r="I23" s="44"/>
      <c r="J23" s="44">
        <f>H23+I23</f>
        <v>1040.7</v>
      </c>
      <c r="K23" s="70"/>
      <c r="L23" s="44"/>
      <c r="M23" s="44">
        <v>-1040.7</v>
      </c>
      <c r="N23" s="70">
        <f>K23+L23+M23+J23</f>
        <v>0</v>
      </c>
      <c r="O23" s="101"/>
      <c r="P23" s="101"/>
      <c r="Q23" s="101"/>
      <c r="R23" s="102"/>
      <c r="S23" s="76">
        <f t="shared" si="10"/>
        <v>0</v>
      </c>
      <c r="T23" s="76">
        <f t="shared" si="10"/>
        <v>0</v>
      </c>
    </row>
    <row r="24" spans="1:20" ht="20.25" customHeight="1" hidden="1">
      <c r="A24" s="4" t="s">
        <v>58</v>
      </c>
      <c r="B24" s="5" t="s">
        <v>19</v>
      </c>
      <c r="C24" s="44">
        <v>0</v>
      </c>
      <c r="D24" s="44"/>
      <c r="E24" s="44">
        <f>C24+D24</f>
        <v>0</v>
      </c>
      <c r="F24" s="5" t="s">
        <v>103</v>
      </c>
      <c r="G24" s="5" t="s">
        <v>19</v>
      </c>
      <c r="H24" s="44">
        <v>0</v>
      </c>
      <c r="I24" s="44"/>
      <c r="J24" s="44">
        <f>H24+I24</f>
        <v>0</v>
      </c>
      <c r="K24" s="70"/>
      <c r="L24" s="44"/>
      <c r="M24" s="44"/>
      <c r="N24" s="70">
        <f>K24+L24+M24+J24</f>
        <v>0</v>
      </c>
      <c r="O24" s="101"/>
      <c r="P24" s="101"/>
      <c r="Q24" s="101"/>
      <c r="R24" s="102"/>
      <c r="S24" s="76">
        <f t="shared" si="10"/>
        <v>0</v>
      </c>
      <c r="T24" s="76">
        <f t="shared" si="10"/>
        <v>0</v>
      </c>
    </row>
    <row r="25" spans="1:20" ht="95.25" customHeight="1">
      <c r="A25" s="28" t="s">
        <v>310</v>
      </c>
      <c r="B25" s="29"/>
      <c r="C25" s="50">
        <f>C26+C27</f>
        <v>5060</v>
      </c>
      <c r="D25" s="50">
        <f>D26+D27</f>
        <v>0</v>
      </c>
      <c r="E25" s="50">
        <f>E26+E27</f>
        <v>5060</v>
      </c>
      <c r="F25" s="29" t="s">
        <v>309</v>
      </c>
      <c r="G25" s="29"/>
      <c r="H25" s="50">
        <f>H26+H27</f>
        <v>5060</v>
      </c>
      <c r="I25" s="50">
        <f>I26+I27</f>
        <v>0</v>
      </c>
      <c r="J25" s="50">
        <f>J26+J27</f>
        <v>5060</v>
      </c>
      <c r="K25" s="72">
        <f>K26+K27</f>
        <v>0</v>
      </c>
      <c r="L25" s="50">
        <f>L26+L27</f>
        <v>0</v>
      </c>
      <c r="M25" s="50">
        <f>M26+M27+M28</f>
        <v>6490.099999999999</v>
      </c>
      <c r="N25" s="72">
        <f>N26+N27+N28</f>
        <v>11550.099999999999</v>
      </c>
      <c r="O25" s="103">
        <f>O26+O27</f>
        <v>134.29</v>
      </c>
      <c r="P25" s="103"/>
      <c r="Q25" s="103">
        <f>Q26+Q27</f>
        <v>0</v>
      </c>
      <c r="R25" s="104">
        <f>R26+R27+R28</f>
        <v>380</v>
      </c>
      <c r="S25" s="77">
        <f>S26+S27+S28</f>
        <v>12064.39</v>
      </c>
      <c r="T25" s="77">
        <f>T26+T27+T28</f>
        <v>11960.17</v>
      </c>
    </row>
    <row r="26" spans="1:20" ht="100.5" customHeight="1">
      <c r="A26" s="4" t="s">
        <v>60</v>
      </c>
      <c r="B26" s="5" t="s">
        <v>15</v>
      </c>
      <c r="C26" s="44">
        <v>4110.9</v>
      </c>
      <c r="D26" s="44"/>
      <c r="E26" s="44">
        <f>C26+D26</f>
        <v>4110.9</v>
      </c>
      <c r="F26" s="5" t="s">
        <v>309</v>
      </c>
      <c r="G26" s="5" t="s">
        <v>15</v>
      </c>
      <c r="H26" s="44">
        <v>4110.9</v>
      </c>
      <c r="I26" s="44"/>
      <c r="J26" s="44">
        <f>H26+I26</f>
        <v>4110.9</v>
      </c>
      <c r="K26" s="70"/>
      <c r="L26" s="44"/>
      <c r="M26" s="44">
        <v>5824.86</v>
      </c>
      <c r="N26" s="70">
        <f>J26+K26+L26+M26</f>
        <v>9935.759999999998</v>
      </c>
      <c r="O26" s="101"/>
      <c r="P26" s="101"/>
      <c r="Q26" s="101"/>
      <c r="R26" s="102">
        <v>-25</v>
      </c>
      <c r="S26" s="76">
        <v>10048.26</v>
      </c>
      <c r="T26" s="76">
        <v>9963.96</v>
      </c>
    </row>
    <row r="27" spans="1:20" ht="43.5" customHeight="1">
      <c r="A27" s="4" t="s">
        <v>16</v>
      </c>
      <c r="B27" s="5" t="s">
        <v>17</v>
      </c>
      <c r="C27" s="44">
        <v>949.1</v>
      </c>
      <c r="D27" s="44"/>
      <c r="E27" s="44">
        <f>C27+D27</f>
        <v>949.1</v>
      </c>
      <c r="F27" s="5" t="s">
        <v>309</v>
      </c>
      <c r="G27" s="5" t="s">
        <v>17</v>
      </c>
      <c r="H27" s="44">
        <v>949.1</v>
      </c>
      <c r="I27" s="44"/>
      <c r="J27" s="44">
        <f>H27+I27</f>
        <v>949.1</v>
      </c>
      <c r="K27" s="70"/>
      <c r="L27" s="44"/>
      <c r="M27" s="44">
        <v>635.24</v>
      </c>
      <c r="N27" s="70">
        <f>J27+K27+L27+M27</f>
        <v>1584.3400000000001</v>
      </c>
      <c r="O27" s="101">
        <v>134.29</v>
      </c>
      <c r="P27" s="101"/>
      <c r="Q27" s="101"/>
      <c r="R27" s="102">
        <f>25+380</f>
        <v>405</v>
      </c>
      <c r="S27" s="76">
        <f>134.29+1851.84</f>
        <v>1986.1299999999999</v>
      </c>
      <c r="T27" s="76">
        <f>133.2+1847.16</f>
        <v>1980.3600000000001</v>
      </c>
    </row>
    <row r="28" spans="1:20" ht="22.5" customHeight="1">
      <c r="A28" s="4" t="s">
        <v>58</v>
      </c>
      <c r="B28" s="5"/>
      <c r="C28" s="44"/>
      <c r="D28" s="44"/>
      <c r="E28" s="44"/>
      <c r="F28" s="5" t="s">
        <v>309</v>
      </c>
      <c r="G28" s="5" t="s">
        <v>19</v>
      </c>
      <c r="H28" s="44"/>
      <c r="I28" s="44"/>
      <c r="J28" s="44"/>
      <c r="K28" s="70"/>
      <c r="L28" s="44"/>
      <c r="M28" s="44">
        <v>30</v>
      </c>
      <c r="N28" s="70">
        <f>M28</f>
        <v>30</v>
      </c>
      <c r="O28" s="101"/>
      <c r="P28" s="101"/>
      <c r="Q28" s="101"/>
      <c r="R28" s="102"/>
      <c r="S28" s="76">
        <v>30</v>
      </c>
      <c r="T28" s="76">
        <v>15.85</v>
      </c>
    </row>
    <row r="29" spans="1:20" ht="33" customHeight="1">
      <c r="A29" s="10" t="s">
        <v>61</v>
      </c>
      <c r="B29" s="9"/>
      <c r="C29" s="42">
        <f>C30+C34+C36</f>
        <v>1790</v>
      </c>
      <c r="D29" s="42">
        <f>D30+D34+D36</f>
        <v>1260.08</v>
      </c>
      <c r="E29" s="42">
        <f>E30+E34+E36</f>
        <v>3050.08</v>
      </c>
      <c r="F29" s="9" t="s">
        <v>104</v>
      </c>
      <c r="G29" s="9"/>
      <c r="H29" s="42">
        <f aca="true" t="shared" si="11" ref="H29:O29">H30+H34+H36</f>
        <v>1790</v>
      </c>
      <c r="I29" s="42">
        <f t="shared" si="11"/>
        <v>1260.08</v>
      </c>
      <c r="J29" s="42">
        <f t="shared" si="11"/>
        <v>3050.08</v>
      </c>
      <c r="K29" s="68">
        <f t="shared" si="11"/>
        <v>0</v>
      </c>
      <c r="L29" s="42">
        <f t="shared" si="11"/>
        <v>0</v>
      </c>
      <c r="M29" s="42">
        <f t="shared" si="11"/>
        <v>26</v>
      </c>
      <c r="N29" s="68">
        <f t="shared" si="11"/>
        <v>3076.08</v>
      </c>
      <c r="O29" s="97">
        <f t="shared" si="11"/>
        <v>0</v>
      </c>
      <c r="P29" s="97"/>
      <c r="Q29" s="97">
        <f>Q30+Q34+Q36</f>
        <v>0</v>
      </c>
      <c r="R29" s="98">
        <f>R30+R34+R36</f>
        <v>0</v>
      </c>
      <c r="S29" s="75">
        <f>S30+S34+S36</f>
        <v>3537.74</v>
      </c>
      <c r="T29" s="75">
        <f>T30+T34+T36</f>
        <v>3501.31</v>
      </c>
    </row>
    <row r="30" spans="1:20" s="34" customFormat="1" ht="74.25" customHeight="1">
      <c r="A30" s="28" t="s">
        <v>374</v>
      </c>
      <c r="B30" s="29"/>
      <c r="C30" s="50">
        <f>C32</f>
        <v>1690</v>
      </c>
      <c r="D30" s="50">
        <f>D32</f>
        <v>0</v>
      </c>
      <c r="E30" s="50">
        <f>E32</f>
        <v>1690</v>
      </c>
      <c r="F30" s="29" t="s">
        <v>105</v>
      </c>
      <c r="G30" s="29"/>
      <c r="H30" s="50">
        <f>H32</f>
        <v>1690</v>
      </c>
      <c r="I30" s="50">
        <f>I32</f>
        <v>0</v>
      </c>
      <c r="J30" s="50">
        <f aca="true" t="shared" si="12" ref="J30:O30">J31</f>
        <v>1690</v>
      </c>
      <c r="K30" s="50">
        <f t="shared" si="12"/>
        <v>0</v>
      </c>
      <c r="L30" s="50">
        <f t="shared" si="12"/>
        <v>0</v>
      </c>
      <c r="M30" s="50">
        <f t="shared" si="12"/>
        <v>0</v>
      </c>
      <c r="N30" s="72">
        <f t="shared" si="12"/>
        <v>1690</v>
      </c>
      <c r="O30" s="104">
        <f t="shared" si="12"/>
        <v>0</v>
      </c>
      <c r="P30" s="104"/>
      <c r="Q30" s="103">
        <f>Q31</f>
        <v>0</v>
      </c>
      <c r="R30" s="104">
        <f>R31</f>
        <v>0</v>
      </c>
      <c r="S30" s="77">
        <f>S31</f>
        <v>1690</v>
      </c>
      <c r="T30" s="77">
        <f>T31</f>
        <v>1653.62</v>
      </c>
    </row>
    <row r="31" spans="1:20" s="24" customFormat="1" ht="41.25" customHeight="1">
      <c r="A31" s="26" t="s">
        <v>375</v>
      </c>
      <c r="B31" s="27"/>
      <c r="C31" s="51"/>
      <c r="D31" s="51"/>
      <c r="E31" s="51"/>
      <c r="F31" s="27" t="s">
        <v>105</v>
      </c>
      <c r="G31" s="27"/>
      <c r="H31" s="51"/>
      <c r="I31" s="51"/>
      <c r="J31" s="51">
        <f>J32</f>
        <v>1690</v>
      </c>
      <c r="K31" s="81"/>
      <c r="L31" s="51"/>
      <c r="M31" s="51"/>
      <c r="N31" s="81">
        <f>N32</f>
        <v>1690</v>
      </c>
      <c r="O31" s="105"/>
      <c r="P31" s="105"/>
      <c r="Q31" s="105"/>
      <c r="R31" s="106"/>
      <c r="S31" s="74">
        <f>S32</f>
        <v>1690</v>
      </c>
      <c r="T31" s="74">
        <f>T32</f>
        <v>1653.62</v>
      </c>
    </row>
    <row r="32" spans="1:20" ht="83.25" customHeight="1">
      <c r="A32" s="4" t="s">
        <v>60</v>
      </c>
      <c r="B32" s="5" t="s">
        <v>15</v>
      </c>
      <c r="C32" s="44">
        <v>1690</v>
      </c>
      <c r="D32" s="44"/>
      <c r="E32" s="44">
        <f>C32+D32</f>
        <v>1690</v>
      </c>
      <c r="F32" s="5" t="s">
        <v>105</v>
      </c>
      <c r="G32" s="5" t="s">
        <v>15</v>
      </c>
      <c r="H32" s="44">
        <v>1690</v>
      </c>
      <c r="I32" s="44"/>
      <c r="J32" s="44">
        <f>H32+I32</f>
        <v>1690</v>
      </c>
      <c r="K32" s="70"/>
      <c r="L32" s="44"/>
      <c r="M32" s="44"/>
      <c r="N32" s="70">
        <f>J32+K32+L32+M32</f>
        <v>1690</v>
      </c>
      <c r="O32" s="101"/>
      <c r="P32" s="101"/>
      <c r="Q32" s="101"/>
      <c r="R32" s="102"/>
      <c r="S32" s="76">
        <v>1690</v>
      </c>
      <c r="T32" s="76">
        <v>1653.62</v>
      </c>
    </row>
    <row r="33" spans="1:21" ht="48" customHeight="1">
      <c r="A33" s="13" t="s">
        <v>377</v>
      </c>
      <c r="B33" s="14"/>
      <c r="C33" s="43"/>
      <c r="D33" s="43"/>
      <c r="E33" s="43"/>
      <c r="F33" s="14" t="s">
        <v>106</v>
      </c>
      <c r="G33" s="14"/>
      <c r="H33" s="43"/>
      <c r="I33" s="43"/>
      <c r="J33" s="43">
        <f aca="true" t="shared" si="13" ref="J33:O34">J34</f>
        <v>100</v>
      </c>
      <c r="K33" s="43">
        <f t="shared" si="13"/>
        <v>0</v>
      </c>
      <c r="L33" s="43">
        <f t="shared" si="13"/>
        <v>0</v>
      </c>
      <c r="M33" s="43">
        <f t="shared" si="13"/>
        <v>0</v>
      </c>
      <c r="N33" s="69">
        <f t="shared" si="13"/>
        <v>100</v>
      </c>
      <c r="O33" s="100">
        <f t="shared" si="13"/>
        <v>0</v>
      </c>
      <c r="P33" s="100"/>
      <c r="Q33" s="99">
        <f aca="true" t="shared" si="14" ref="Q33:T34">Q34</f>
        <v>0</v>
      </c>
      <c r="R33" s="100">
        <f t="shared" si="14"/>
        <v>0</v>
      </c>
      <c r="S33" s="73">
        <f t="shared" si="14"/>
        <v>111.16</v>
      </c>
      <c r="T33" s="73">
        <f t="shared" si="14"/>
        <v>111.16</v>
      </c>
      <c r="U33" s="85"/>
    </row>
    <row r="34" spans="1:20" s="2" customFormat="1" ht="48" customHeight="1">
      <c r="A34" s="4" t="s">
        <v>4</v>
      </c>
      <c r="B34" s="5"/>
      <c r="C34" s="44">
        <f>C35</f>
        <v>100</v>
      </c>
      <c r="D34" s="44">
        <f>D35</f>
        <v>0</v>
      </c>
      <c r="E34" s="44">
        <f>E35</f>
        <v>100</v>
      </c>
      <c r="F34" s="5" t="s">
        <v>106</v>
      </c>
      <c r="G34" s="5"/>
      <c r="H34" s="44">
        <f>H35</f>
        <v>100</v>
      </c>
      <c r="I34" s="44">
        <f>I35</f>
        <v>0</v>
      </c>
      <c r="J34" s="44">
        <f t="shared" si="13"/>
        <v>100</v>
      </c>
      <c r="K34" s="70">
        <f t="shared" si="13"/>
        <v>0</v>
      </c>
      <c r="L34" s="44">
        <f t="shared" si="13"/>
        <v>0</v>
      </c>
      <c r="M34" s="44">
        <f t="shared" si="13"/>
        <v>0</v>
      </c>
      <c r="N34" s="70">
        <f t="shared" si="13"/>
        <v>100</v>
      </c>
      <c r="O34" s="101">
        <f t="shared" si="13"/>
        <v>0</v>
      </c>
      <c r="P34" s="101"/>
      <c r="Q34" s="101">
        <f t="shared" si="14"/>
        <v>0</v>
      </c>
      <c r="R34" s="102">
        <f t="shared" si="14"/>
        <v>0</v>
      </c>
      <c r="S34" s="76">
        <f t="shared" si="14"/>
        <v>111.16</v>
      </c>
      <c r="T34" s="76">
        <f t="shared" si="14"/>
        <v>111.16</v>
      </c>
    </row>
    <row r="35" spans="1:20" ht="27" customHeight="1">
      <c r="A35" s="4" t="s">
        <v>58</v>
      </c>
      <c r="B35" s="5" t="s">
        <v>17</v>
      </c>
      <c r="C35" s="44">
        <v>100</v>
      </c>
      <c r="D35" s="44"/>
      <c r="E35" s="44">
        <f>C35+D35</f>
        <v>100</v>
      </c>
      <c r="F35" s="5" t="s">
        <v>106</v>
      </c>
      <c r="G35" s="5" t="s">
        <v>19</v>
      </c>
      <c r="H35" s="44">
        <v>100</v>
      </c>
      <c r="I35" s="44"/>
      <c r="J35" s="44">
        <f>H35+I35</f>
        <v>100</v>
      </c>
      <c r="K35" s="70"/>
      <c r="L35" s="44"/>
      <c r="M35" s="44"/>
      <c r="N35" s="70">
        <f>J35+K35+L35+M35</f>
        <v>100</v>
      </c>
      <c r="O35" s="101"/>
      <c r="P35" s="101"/>
      <c r="Q35" s="101"/>
      <c r="R35" s="102"/>
      <c r="S35" s="76">
        <v>111.16</v>
      </c>
      <c r="T35" s="76">
        <v>111.16</v>
      </c>
    </row>
    <row r="36" spans="1:20" ht="36" customHeight="1">
      <c r="A36" s="13" t="s">
        <v>292</v>
      </c>
      <c r="B36" s="14"/>
      <c r="C36" s="43"/>
      <c r="D36" s="43">
        <f>D37</f>
        <v>1260.08</v>
      </c>
      <c r="E36" s="43">
        <f>C36+D36</f>
        <v>1260.08</v>
      </c>
      <c r="F36" s="14" t="s">
        <v>293</v>
      </c>
      <c r="G36" s="14"/>
      <c r="H36" s="43"/>
      <c r="I36" s="43">
        <f aca="true" t="shared" si="15" ref="I36:O36">I37</f>
        <v>1260.08</v>
      </c>
      <c r="J36" s="43">
        <f t="shared" si="15"/>
        <v>1260.08</v>
      </c>
      <c r="K36" s="69">
        <f t="shared" si="15"/>
        <v>0</v>
      </c>
      <c r="L36" s="43">
        <f t="shared" si="15"/>
        <v>0</v>
      </c>
      <c r="M36" s="43">
        <f t="shared" si="15"/>
        <v>26</v>
      </c>
      <c r="N36" s="69">
        <f t="shared" si="15"/>
        <v>1286.08</v>
      </c>
      <c r="O36" s="99">
        <f t="shared" si="15"/>
        <v>0</v>
      </c>
      <c r="P36" s="99"/>
      <c r="Q36" s="99">
        <f>Q37</f>
        <v>0</v>
      </c>
      <c r="R36" s="100">
        <f>R37+R38</f>
        <v>0</v>
      </c>
      <c r="S36" s="75">
        <f>S37+S38</f>
        <v>1736.58</v>
      </c>
      <c r="T36" s="75">
        <f>T37+T38</f>
        <v>1736.53</v>
      </c>
    </row>
    <row r="37" spans="1:20" ht="36" customHeight="1">
      <c r="A37" s="4" t="s">
        <v>16</v>
      </c>
      <c r="B37" s="5" t="s">
        <v>17</v>
      </c>
      <c r="C37" s="44"/>
      <c r="D37" s="44">
        <v>1260.08</v>
      </c>
      <c r="E37" s="44">
        <f>C37+D37</f>
        <v>1260.08</v>
      </c>
      <c r="F37" s="5" t="s">
        <v>293</v>
      </c>
      <c r="G37" s="5" t="s">
        <v>17</v>
      </c>
      <c r="H37" s="44"/>
      <c r="I37" s="44">
        <v>1260.08</v>
      </c>
      <c r="J37" s="44">
        <f>H37+I37</f>
        <v>1260.08</v>
      </c>
      <c r="K37" s="70"/>
      <c r="L37" s="44"/>
      <c r="M37" s="44">
        <v>26</v>
      </c>
      <c r="N37" s="70">
        <f>J37+M37+K37</f>
        <v>1286.08</v>
      </c>
      <c r="O37" s="101"/>
      <c r="P37" s="101"/>
      <c r="Q37" s="101"/>
      <c r="R37" s="102">
        <v>-26</v>
      </c>
      <c r="S37" s="76">
        <v>1710.58</v>
      </c>
      <c r="T37" s="76">
        <v>1710.58</v>
      </c>
    </row>
    <row r="38" spans="1:20" ht="22.5" customHeight="1">
      <c r="A38" s="4" t="s">
        <v>58</v>
      </c>
      <c r="B38" s="5"/>
      <c r="C38" s="44"/>
      <c r="D38" s="44"/>
      <c r="E38" s="44"/>
      <c r="F38" s="5" t="s">
        <v>293</v>
      </c>
      <c r="G38" s="5" t="s">
        <v>19</v>
      </c>
      <c r="H38" s="44"/>
      <c r="I38" s="44"/>
      <c r="J38" s="44"/>
      <c r="K38" s="70"/>
      <c r="L38" s="44"/>
      <c r="M38" s="44"/>
      <c r="N38" s="70"/>
      <c r="O38" s="101"/>
      <c r="P38" s="101"/>
      <c r="Q38" s="101"/>
      <c r="R38" s="102">
        <v>26</v>
      </c>
      <c r="S38" s="76">
        <v>26</v>
      </c>
      <c r="T38" s="76">
        <v>25.95</v>
      </c>
    </row>
    <row r="39" spans="1:20" ht="24.75" customHeight="1">
      <c r="A39" s="30" t="s">
        <v>107</v>
      </c>
      <c r="B39" s="31"/>
      <c r="C39" s="40" t="e">
        <f>C40</f>
        <v>#REF!</v>
      </c>
      <c r="D39" s="40" t="e">
        <f>D40</f>
        <v>#REF!</v>
      </c>
      <c r="E39" s="40" t="e">
        <f>E40</f>
        <v>#REF!</v>
      </c>
      <c r="F39" s="31" t="s">
        <v>20</v>
      </c>
      <c r="G39" s="31"/>
      <c r="H39" s="40" t="e">
        <f aca="true" t="shared" si="16" ref="H39:O39">H40</f>
        <v>#REF!</v>
      </c>
      <c r="I39" s="40" t="e">
        <f t="shared" si="16"/>
        <v>#REF!</v>
      </c>
      <c r="J39" s="40" t="e">
        <f t="shared" si="16"/>
        <v>#REF!</v>
      </c>
      <c r="K39" s="66" t="e">
        <f t="shared" si="16"/>
        <v>#REF!</v>
      </c>
      <c r="L39" s="40" t="e">
        <f t="shared" si="16"/>
        <v>#REF!</v>
      </c>
      <c r="M39" s="40" t="e">
        <f t="shared" si="16"/>
        <v>#REF!</v>
      </c>
      <c r="N39" s="66" t="e">
        <f t="shared" si="16"/>
        <v>#REF!</v>
      </c>
      <c r="O39" s="93" t="e">
        <f t="shared" si="16"/>
        <v>#REF!</v>
      </c>
      <c r="P39" s="93"/>
      <c r="Q39" s="93" t="e">
        <f>Q40</f>
        <v>#REF!</v>
      </c>
      <c r="R39" s="94" t="e">
        <f>R40</f>
        <v>#REF!</v>
      </c>
      <c r="S39" s="127">
        <f>S40</f>
        <v>699747.38</v>
      </c>
      <c r="T39" s="127">
        <f>T40</f>
        <v>698924.42</v>
      </c>
    </row>
    <row r="40" spans="1:20" s="36" customFormat="1" ht="38.25" customHeight="1">
      <c r="A40" s="12" t="s">
        <v>149</v>
      </c>
      <c r="B40" s="23"/>
      <c r="C40" s="45" t="e">
        <f>C41+C50+C61+C70</f>
        <v>#REF!</v>
      </c>
      <c r="D40" s="45" t="e">
        <f>D41+D50+D61+D70</f>
        <v>#REF!</v>
      </c>
      <c r="E40" s="45" t="e">
        <f>E41+E50+E61+E70</f>
        <v>#REF!</v>
      </c>
      <c r="F40" s="23" t="s">
        <v>108</v>
      </c>
      <c r="G40" s="23"/>
      <c r="H40" s="45" t="e">
        <f aca="true" t="shared" si="17" ref="H40:O40">H41+H50+H61+H70</f>
        <v>#REF!</v>
      </c>
      <c r="I40" s="45" t="e">
        <f t="shared" si="17"/>
        <v>#REF!</v>
      </c>
      <c r="J40" s="45" t="e">
        <f t="shared" si="17"/>
        <v>#REF!</v>
      </c>
      <c r="K40" s="67" t="e">
        <f t="shared" si="17"/>
        <v>#REF!</v>
      </c>
      <c r="L40" s="45" t="e">
        <f t="shared" si="17"/>
        <v>#REF!</v>
      </c>
      <c r="M40" s="45" t="e">
        <f t="shared" si="17"/>
        <v>#REF!</v>
      </c>
      <c r="N40" s="67" t="e">
        <f t="shared" si="17"/>
        <v>#REF!</v>
      </c>
      <c r="O40" s="95" t="e">
        <f t="shared" si="17"/>
        <v>#REF!</v>
      </c>
      <c r="P40" s="95"/>
      <c r="Q40" s="95" t="e">
        <f>Q41+Q50+Q61+Q70</f>
        <v>#REF!</v>
      </c>
      <c r="R40" s="96" t="e">
        <f>R41+R50+R61+R70</f>
        <v>#REF!</v>
      </c>
      <c r="S40" s="71">
        <f>S41+S50+S61+S70</f>
        <v>699747.38</v>
      </c>
      <c r="T40" s="71">
        <f>T41+T50+T61+T70</f>
        <v>698924.42</v>
      </c>
    </row>
    <row r="41" spans="1:20" ht="41.25" customHeight="1">
      <c r="A41" s="15" t="s">
        <v>395</v>
      </c>
      <c r="B41" s="16"/>
      <c r="C41" s="46" t="e">
        <f>C42+#REF!+C46</f>
        <v>#REF!</v>
      </c>
      <c r="D41" s="46" t="e">
        <f>D42+#REF!+D46</f>
        <v>#REF!</v>
      </c>
      <c r="E41" s="46" t="e">
        <f>E42+#REF!+E46</f>
        <v>#REF!</v>
      </c>
      <c r="F41" s="16" t="s">
        <v>109</v>
      </c>
      <c r="G41" s="16"/>
      <c r="H41" s="46" t="e">
        <f>H42+#REF!+H46</f>
        <v>#REF!</v>
      </c>
      <c r="I41" s="46" t="e">
        <f>I42+#REF!+I46</f>
        <v>#REF!</v>
      </c>
      <c r="J41" s="46" t="e">
        <f>J42+#REF!+J46+J48</f>
        <v>#REF!</v>
      </c>
      <c r="K41" s="46" t="e">
        <f>K42+#REF!+K46+K48</f>
        <v>#REF!</v>
      </c>
      <c r="L41" s="46" t="e">
        <f>L42+#REF!+L46+L48</f>
        <v>#REF!</v>
      </c>
      <c r="M41" s="46" t="e">
        <f>M42+#REF!+M46+M48</f>
        <v>#REF!</v>
      </c>
      <c r="N41" s="71" t="e">
        <f>N42+#REF!+N46+N48</f>
        <v>#REF!</v>
      </c>
      <c r="O41" s="96" t="e">
        <f>O42+#REF!+O46+O48</f>
        <v>#REF!</v>
      </c>
      <c r="P41" s="96"/>
      <c r="Q41" s="95" t="e">
        <f>Q42+#REF!+Q46+Q48</f>
        <v>#REF!</v>
      </c>
      <c r="R41" s="96" t="e">
        <f>R42+#REF!+R46+R48</f>
        <v>#REF!</v>
      </c>
      <c r="S41" s="71">
        <f>S42+S46+S48</f>
        <v>393145.6</v>
      </c>
      <c r="T41" s="71">
        <f>T42+T46+T48</f>
        <v>393136.2</v>
      </c>
    </row>
    <row r="42" spans="1:20" ht="81.75" customHeight="1">
      <c r="A42" s="13" t="s">
        <v>63</v>
      </c>
      <c r="B42" s="14"/>
      <c r="C42" s="43">
        <f>C43</f>
        <v>55064.4</v>
      </c>
      <c r="D42" s="43" t="e">
        <f>D43</f>
        <v>#REF!</v>
      </c>
      <c r="E42" s="43" t="e">
        <f>E43</f>
        <v>#REF!</v>
      </c>
      <c r="F42" s="29" t="s">
        <v>366</v>
      </c>
      <c r="G42" s="14"/>
      <c r="H42" s="43">
        <f aca="true" t="shared" si="18" ref="H42:O42">H43</f>
        <v>55064.4</v>
      </c>
      <c r="I42" s="43" t="e">
        <f t="shared" si="18"/>
        <v>#REF!</v>
      </c>
      <c r="J42" s="43">
        <f t="shared" si="18"/>
        <v>56535.6</v>
      </c>
      <c r="K42" s="69">
        <f t="shared" si="18"/>
        <v>18.16</v>
      </c>
      <c r="L42" s="43">
        <f t="shared" si="18"/>
        <v>0</v>
      </c>
      <c r="M42" s="43">
        <f t="shared" si="18"/>
        <v>0</v>
      </c>
      <c r="N42" s="69">
        <f t="shared" si="18"/>
        <v>56553.76</v>
      </c>
      <c r="O42" s="99">
        <f t="shared" si="18"/>
        <v>126.31</v>
      </c>
      <c r="P42" s="99"/>
      <c r="Q42" s="99">
        <f>Q43</f>
        <v>0</v>
      </c>
      <c r="R42" s="100">
        <f>R43</f>
        <v>0</v>
      </c>
      <c r="S42" s="73">
        <f>S43</f>
        <v>67853.47</v>
      </c>
      <c r="T42" s="73">
        <f>T43</f>
        <v>67844.06999999999</v>
      </c>
    </row>
    <row r="43" spans="1:20" ht="57" customHeight="1">
      <c r="A43" s="4" t="s">
        <v>70</v>
      </c>
      <c r="B43" s="5"/>
      <c r="C43" s="44">
        <f>C45</f>
        <v>55064.4</v>
      </c>
      <c r="D43" s="44" t="e">
        <f>D45+#REF!</f>
        <v>#REF!</v>
      </c>
      <c r="E43" s="44" t="e">
        <f>E45+#REF!</f>
        <v>#REF!</v>
      </c>
      <c r="F43" s="5" t="s">
        <v>110</v>
      </c>
      <c r="G43" s="5"/>
      <c r="H43" s="44">
        <f>H45</f>
        <v>55064.4</v>
      </c>
      <c r="I43" s="44" t="e">
        <f>I45+#REF!</f>
        <v>#REF!</v>
      </c>
      <c r="J43" s="44">
        <f aca="true" t="shared" si="19" ref="J43:O43">J44+J45</f>
        <v>56535.6</v>
      </c>
      <c r="K43" s="70">
        <f t="shared" si="19"/>
        <v>18.16</v>
      </c>
      <c r="L43" s="44">
        <f t="shared" si="19"/>
        <v>0</v>
      </c>
      <c r="M43" s="44">
        <f t="shared" si="19"/>
        <v>0</v>
      </c>
      <c r="N43" s="70">
        <f t="shared" si="19"/>
        <v>56553.76</v>
      </c>
      <c r="O43" s="101">
        <f t="shared" si="19"/>
        <v>126.31</v>
      </c>
      <c r="P43" s="101"/>
      <c r="Q43" s="101">
        <f>Q44+Q45</f>
        <v>0</v>
      </c>
      <c r="R43" s="102">
        <f>R44+R45</f>
        <v>0</v>
      </c>
      <c r="S43" s="76">
        <f>S44+S45</f>
        <v>67853.47</v>
      </c>
      <c r="T43" s="76">
        <f>T44+T45</f>
        <v>67844.06999999999</v>
      </c>
    </row>
    <row r="44" spans="1:20" ht="48.75" customHeight="1">
      <c r="A44" s="4" t="s">
        <v>16</v>
      </c>
      <c r="B44" s="5" t="s">
        <v>17</v>
      </c>
      <c r="C44" s="44"/>
      <c r="D44" s="44">
        <v>1471.2</v>
      </c>
      <c r="E44" s="44">
        <f>C44+D44</f>
        <v>1471.2</v>
      </c>
      <c r="F44" s="5" t="s">
        <v>110</v>
      </c>
      <c r="G44" s="5" t="s">
        <v>17</v>
      </c>
      <c r="H44" s="44"/>
      <c r="I44" s="44">
        <v>1471.2</v>
      </c>
      <c r="J44" s="44">
        <f>H44+I44</f>
        <v>1471.2</v>
      </c>
      <c r="K44" s="70">
        <v>18.16</v>
      </c>
      <c r="L44" s="44"/>
      <c r="M44" s="44"/>
      <c r="N44" s="70">
        <f>J44+K44+L44+M44</f>
        <v>1489.3600000000001</v>
      </c>
      <c r="O44" s="101">
        <v>126.31</v>
      </c>
      <c r="P44" s="101"/>
      <c r="Q44" s="101"/>
      <c r="R44" s="102"/>
      <c r="S44" s="76">
        <f>7172.76+116.1</f>
        <v>7288.860000000001</v>
      </c>
      <c r="T44" s="76">
        <f>7172.59+116.1</f>
        <v>7288.6900000000005</v>
      </c>
    </row>
    <row r="45" spans="1:20" ht="54" customHeight="1">
      <c r="A45" s="4" t="s">
        <v>69</v>
      </c>
      <c r="B45" s="5" t="s">
        <v>13</v>
      </c>
      <c r="C45" s="44">
        <f>53708.9+1355.5</f>
        <v>55064.4</v>
      </c>
      <c r="D45" s="44"/>
      <c r="E45" s="44">
        <f>C45+D45</f>
        <v>55064.4</v>
      </c>
      <c r="F45" s="5" t="s">
        <v>110</v>
      </c>
      <c r="G45" s="5" t="s">
        <v>13</v>
      </c>
      <c r="H45" s="44">
        <f>53708.9+1355.5</f>
        <v>55064.4</v>
      </c>
      <c r="I45" s="44"/>
      <c r="J45" s="44">
        <f>H45+I45</f>
        <v>55064.4</v>
      </c>
      <c r="K45" s="70"/>
      <c r="L45" s="44"/>
      <c r="M45" s="44"/>
      <c r="N45" s="70">
        <f>J45+K45+L45+M45</f>
        <v>55064.4</v>
      </c>
      <c r="O45" s="101"/>
      <c r="P45" s="101"/>
      <c r="Q45" s="101"/>
      <c r="R45" s="102"/>
      <c r="S45" s="76">
        <v>60564.61</v>
      </c>
      <c r="T45" s="76">
        <v>60555.38</v>
      </c>
    </row>
    <row r="46" spans="1:20" ht="98.25" customHeight="1">
      <c r="A46" s="28" t="s">
        <v>311</v>
      </c>
      <c r="B46" s="29"/>
      <c r="C46" s="50">
        <f>C47</f>
        <v>93824.46</v>
      </c>
      <c r="D46" s="50">
        <f>D47</f>
        <v>0</v>
      </c>
      <c r="E46" s="50">
        <f>E47</f>
        <v>93824.46</v>
      </c>
      <c r="F46" s="29" t="s">
        <v>111</v>
      </c>
      <c r="G46" s="29"/>
      <c r="H46" s="50">
        <f aca="true" t="shared" si="20" ref="H46:O46">H47</f>
        <v>93824.46</v>
      </c>
      <c r="I46" s="50">
        <f t="shared" si="20"/>
        <v>0</v>
      </c>
      <c r="J46" s="50">
        <f t="shared" si="20"/>
        <v>93824.46</v>
      </c>
      <c r="K46" s="72">
        <f t="shared" si="20"/>
        <v>0</v>
      </c>
      <c r="L46" s="50">
        <f t="shared" si="20"/>
        <v>0</v>
      </c>
      <c r="M46" s="50">
        <f t="shared" si="20"/>
        <v>0</v>
      </c>
      <c r="N46" s="72">
        <f t="shared" si="20"/>
        <v>93824.46</v>
      </c>
      <c r="O46" s="103">
        <f t="shared" si="20"/>
        <v>0</v>
      </c>
      <c r="P46" s="103"/>
      <c r="Q46" s="103">
        <f>Q47</f>
        <v>0</v>
      </c>
      <c r="R46" s="104">
        <f>R47</f>
        <v>0</v>
      </c>
      <c r="S46" s="77">
        <f>S47</f>
        <v>99292.13</v>
      </c>
      <c r="T46" s="77">
        <f>T47</f>
        <v>99292.13</v>
      </c>
    </row>
    <row r="47" spans="1:20" ht="54.75" customHeight="1">
      <c r="A47" s="4" t="s">
        <v>69</v>
      </c>
      <c r="B47" s="5" t="s">
        <v>13</v>
      </c>
      <c r="C47" s="44">
        <v>93824.46</v>
      </c>
      <c r="D47" s="44"/>
      <c r="E47" s="44">
        <f>C47+D47</f>
        <v>93824.46</v>
      </c>
      <c r="F47" s="5" t="s">
        <v>111</v>
      </c>
      <c r="G47" s="5" t="s">
        <v>13</v>
      </c>
      <c r="H47" s="44">
        <v>93824.46</v>
      </c>
      <c r="I47" s="44"/>
      <c r="J47" s="44">
        <f>H47+I47</f>
        <v>93824.46</v>
      </c>
      <c r="K47" s="70"/>
      <c r="L47" s="44"/>
      <c r="M47" s="44"/>
      <c r="N47" s="70">
        <f>J47+K47+L47+M47</f>
        <v>93824.46</v>
      </c>
      <c r="O47" s="101"/>
      <c r="P47" s="101"/>
      <c r="Q47" s="101"/>
      <c r="R47" s="102"/>
      <c r="S47" s="76">
        <v>99292.13</v>
      </c>
      <c r="T47" s="76">
        <v>99292.13</v>
      </c>
    </row>
    <row r="48" spans="1:20" ht="95.25" customHeight="1">
      <c r="A48" s="13" t="s">
        <v>353</v>
      </c>
      <c r="B48" s="14"/>
      <c r="C48" s="43"/>
      <c r="D48" s="43"/>
      <c r="E48" s="43"/>
      <c r="F48" s="14" t="s">
        <v>354</v>
      </c>
      <c r="G48" s="14"/>
      <c r="H48" s="43"/>
      <c r="I48" s="43"/>
      <c r="J48" s="43"/>
      <c r="K48" s="69"/>
      <c r="L48" s="43">
        <f>L49</f>
        <v>110766.98</v>
      </c>
      <c r="M48" s="43">
        <f>M49</f>
        <v>26000</v>
      </c>
      <c r="N48" s="69">
        <f>N49</f>
        <v>136766.97999999998</v>
      </c>
      <c r="O48" s="99"/>
      <c r="P48" s="99"/>
      <c r="Q48" s="99">
        <f>Q49</f>
        <v>91114.78</v>
      </c>
      <c r="R48" s="100">
        <f>R49</f>
        <v>0</v>
      </c>
      <c r="S48" s="73">
        <f>S49</f>
        <v>226000</v>
      </c>
      <c r="T48" s="73">
        <f>T49</f>
        <v>226000</v>
      </c>
    </row>
    <row r="49" spans="1:20" s="2" customFormat="1" ht="44.25" customHeight="1">
      <c r="A49" s="4" t="s">
        <v>144</v>
      </c>
      <c r="B49" s="5"/>
      <c r="C49" s="44"/>
      <c r="D49" s="44"/>
      <c r="E49" s="44"/>
      <c r="F49" s="5" t="s">
        <v>354</v>
      </c>
      <c r="G49" s="5" t="s">
        <v>48</v>
      </c>
      <c r="H49" s="44"/>
      <c r="I49" s="44"/>
      <c r="J49" s="44"/>
      <c r="K49" s="70"/>
      <c r="L49" s="44">
        <v>110766.98</v>
      </c>
      <c r="M49" s="44">
        <v>26000</v>
      </c>
      <c r="N49" s="70">
        <f>K49+L49+M49</f>
        <v>136766.97999999998</v>
      </c>
      <c r="O49" s="101"/>
      <c r="P49" s="101"/>
      <c r="Q49" s="70">
        <v>91114.78</v>
      </c>
      <c r="R49" s="102"/>
      <c r="S49" s="76">
        <v>226000</v>
      </c>
      <c r="T49" s="76">
        <v>226000</v>
      </c>
    </row>
    <row r="50" spans="1:20" ht="51.75" customHeight="1">
      <c r="A50" s="10" t="s">
        <v>64</v>
      </c>
      <c r="B50" s="9"/>
      <c r="C50" s="42">
        <f>C51+C55</f>
        <v>205395.91999999998</v>
      </c>
      <c r="D50" s="42" t="e">
        <f>D51+D55</f>
        <v>#REF!</v>
      </c>
      <c r="E50" s="42" t="e">
        <f>E51+E55</f>
        <v>#REF!</v>
      </c>
      <c r="F50" s="9" t="s">
        <v>112</v>
      </c>
      <c r="G50" s="9"/>
      <c r="H50" s="42">
        <f>H51+H55</f>
        <v>205395.91999999998</v>
      </c>
      <c r="I50" s="42" t="e">
        <f>I51+I55</f>
        <v>#REF!</v>
      </c>
      <c r="J50" s="42">
        <f>J51+J55</f>
        <v>205264.08</v>
      </c>
      <c r="K50" s="68">
        <f>K51+K55</f>
        <v>0</v>
      </c>
      <c r="L50" s="42">
        <f>L51+L55+L57+L59</f>
        <v>3954.04</v>
      </c>
      <c r="M50" s="42">
        <f>M51+M55+M57+M59</f>
        <v>-0.03</v>
      </c>
      <c r="N50" s="68">
        <f>N51+N55+N57+N59</f>
        <v>209218.09</v>
      </c>
      <c r="O50" s="97">
        <f>O51+O55</f>
        <v>0</v>
      </c>
      <c r="P50" s="97"/>
      <c r="Q50" s="97">
        <f>Q51+Q55+Q57+Q59</f>
        <v>0</v>
      </c>
      <c r="R50" s="98">
        <f>R51+R55+R57+R59</f>
        <v>3069.4</v>
      </c>
      <c r="S50" s="75">
        <f>S51+S55+S57+S59</f>
        <v>231063.74000000002</v>
      </c>
      <c r="T50" s="75">
        <f>T51+T55+T57+T59</f>
        <v>230921.21</v>
      </c>
    </row>
    <row r="51" spans="1:20" ht="72" customHeight="1">
      <c r="A51" s="19" t="s">
        <v>65</v>
      </c>
      <c r="B51" s="18"/>
      <c r="C51" s="47">
        <f>C52</f>
        <v>65381.4</v>
      </c>
      <c r="D51" s="47" t="e">
        <f>D52</f>
        <v>#REF!</v>
      </c>
      <c r="E51" s="47" t="e">
        <f>E52</f>
        <v>#REF!</v>
      </c>
      <c r="F51" s="60" t="s">
        <v>367</v>
      </c>
      <c r="G51" s="18"/>
      <c r="H51" s="47">
        <f aca="true" t="shared" si="21" ref="H51:O51">H52</f>
        <v>65381.4</v>
      </c>
      <c r="I51" s="47" t="e">
        <f t="shared" si="21"/>
        <v>#REF!</v>
      </c>
      <c r="J51" s="47">
        <f t="shared" si="21"/>
        <v>65249.56</v>
      </c>
      <c r="K51" s="73">
        <f t="shared" si="21"/>
        <v>0</v>
      </c>
      <c r="L51" s="47">
        <f t="shared" si="21"/>
        <v>0</v>
      </c>
      <c r="M51" s="47">
        <f t="shared" si="21"/>
        <v>-0.03</v>
      </c>
      <c r="N51" s="73">
        <f t="shared" si="21"/>
        <v>65249.53</v>
      </c>
      <c r="O51" s="99">
        <f t="shared" si="21"/>
        <v>0</v>
      </c>
      <c r="P51" s="99"/>
      <c r="Q51" s="99">
        <f>Q52</f>
        <v>0</v>
      </c>
      <c r="R51" s="100">
        <f>R52</f>
        <v>3069.4</v>
      </c>
      <c r="S51" s="73">
        <f>S52</f>
        <v>77913.71</v>
      </c>
      <c r="T51" s="73">
        <f>T52</f>
        <v>77771.18000000001</v>
      </c>
    </row>
    <row r="52" spans="1:20" ht="75" customHeight="1">
      <c r="A52" s="4" t="s">
        <v>71</v>
      </c>
      <c r="B52" s="5"/>
      <c r="C52" s="44">
        <f>C54</f>
        <v>65381.4</v>
      </c>
      <c r="D52" s="44" t="e">
        <f>D54+#REF!</f>
        <v>#REF!</v>
      </c>
      <c r="E52" s="44" t="e">
        <f>E54+#REF!</f>
        <v>#REF!</v>
      </c>
      <c r="F52" s="5" t="s">
        <v>113</v>
      </c>
      <c r="G52" s="5"/>
      <c r="H52" s="44">
        <f>H54</f>
        <v>65381.4</v>
      </c>
      <c r="I52" s="44" t="e">
        <f>I54+#REF!</f>
        <v>#REF!</v>
      </c>
      <c r="J52" s="44">
        <f aca="true" t="shared" si="22" ref="J52:O52">J53+J54</f>
        <v>65249.56</v>
      </c>
      <c r="K52" s="70">
        <f t="shared" si="22"/>
        <v>0</v>
      </c>
      <c r="L52" s="44">
        <f t="shared" si="22"/>
        <v>0</v>
      </c>
      <c r="M52" s="44">
        <f t="shared" si="22"/>
        <v>-0.03</v>
      </c>
      <c r="N52" s="70">
        <f t="shared" si="22"/>
        <v>65249.53</v>
      </c>
      <c r="O52" s="101">
        <f t="shared" si="22"/>
        <v>0</v>
      </c>
      <c r="P52" s="101"/>
      <c r="Q52" s="101">
        <f>Q53+Q54</f>
        <v>0</v>
      </c>
      <c r="R52" s="101">
        <f>R53+R54</f>
        <v>3069.4</v>
      </c>
      <c r="S52" s="76">
        <f>S53+S54</f>
        <v>77913.71</v>
      </c>
      <c r="T52" s="76">
        <f>T53+T54</f>
        <v>77771.18000000001</v>
      </c>
    </row>
    <row r="53" spans="1:20" ht="42" customHeight="1">
      <c r="A53" s="4" t="s">
        <v>16</v>
      </c>
      <c r="B53" s="5" t="s">
        <v>17</v>
      </c>
      <c r="C53" s="44"/>
      <c r="D53" s="44">
        <v>83.89</v>
      </c>
      <c r="E53" s="44">
        <f>C53+D53</f>
        <v>83.89</v>
      </c>
      <c r="F53" s="5" t="s">
        <v>113</v>
      </c>
      <c r="G53" s="5" t="s">
        <v>17</v>
      </c>
      <c r="H53" s="44"/>
      <c r="I53" s="44">
        <v>83.89</v>
      </c>
      <c r="J53" s="44">
        <f>H53+I53</f>
        <v>83.89</v>
      </c>
      <c r="K53" s="70"/>
      <c r="L53" s="44"/>
      <c r="M53" s="44"/>
      <c r="N53" s="70">
        <f>J53+K53+M53</f>
        <v>83.89</v>
      </c>
      <c r="O53" s="101"/>
      <c r="P53" s="101"/>
      <c r="Q53" s="101"/>
      <c r="R53" s="102"/>
      <c r="S53" s="76">
        <v>5761.27</v>
      </c>
      <c r="T53" s="76">
        <v>5761.27</v>
      </c>
    </row>
    <row r="54" spans="1:20" ht="60.75" customHeight="1">
      <c r="A54" s="4" t="s">
        <v>69</v>
      </c>
      <c r="B54" s="5" t="s">
        <v>13</v>
      </c>
      <c r="C54" s="44">
        <v>65381.4</v>
      </c>
      <c r="D54" s="44">
        <f>-215.73</f>
        <v>-215.73</v>
      </c>
      <c r="E54" s="44">
        <f>C54+D54</f>
        <v>65165.67</v>
      </c>
      <c r="F54" s="5" t="s">
        <v>113</v>
      </c>
      <c r="G54" s="5" t="s">
        <v>13</v>
      </c>
      <c r="H54" s="44">
        <v>65381.4</v>
      </c>
      <c r="I54" s="44">
        <f>-215.73</f>
        <v>-215.73</v>
      </c>
      <c r="J54" s="44">
        <f>H54+I54</f>
        <v>65165.67</v>
      </c>
      <c r="K54" s="70"/>
      <c r="L54" s="44"/>
      <c r="M54" s="44">
        <v>-0.03</v>
      </c>
      <c r="N54" s="70">
        <f>J54+K54+M54</f>
        <v>65165.64</v>
      </c>
      <c r="O54" s="101"/>
      <c r="P54" s="101"/>
      <c r="Q54" s="101"/>
      <c r="R54" s="44">
        <v>3069.4</v>
      </c>
      <c r="S54" s="76">
        <v>72152.44</v>
      </c>
      <c r="T54" s="76">
        <v>72009.91</v>
      </c>
    </row>
    <row r="55" spans="1:20" ht="162.75" customHeight="1">
      <c r="A55" s="57" t="s">
        <v>312</v>
      </c>
      <c r="B55" s="60"/>
      <c r="C55" s="61">
        <f>C56</f>
        <v>140014.52</v>
      </c>
      <c r="D55" s="61">
        <f>D56</f>
        <v>0</v>
      </c>
      <c r="E55" s="61">
        <f>E56</f>
        <v>140014.52</v>
      </c>
      <c r="F55" s="60" t="s">
        <v>114</v>
      </c>
      <c r="G55" s="60"/>
      <c r="H55" s="61">
        <f aca="true" t="shared" si="23" ref="H55:O55">H56</f>
        <v>140014.52</v>
      </c>
      <c r="I55" s="61">
        <f t="shared" si="23"/>
        <v>0</v>
      </c>
      <c r="J55" s="61">
        <f t="shared" si="23"/>
        <v>140014.52</v>
      </c>
      <c r="K55" s="77">
        <f t="shared" si="23"/>
        <v>0</v>
      </c>
      <c r="L55" s="61">
        <f t="shared" si="23"/>
        <v>0</v>
      </c>
      <c r="M55" s="61">
        <f t="shared" si="23"/>
        <v>0</v>
      </c>
      <c r="N55" s="77">
        <f t="shared" si="23"/>
        <v>140014.52</v>
      </c>
      <c r="O55" s="103">
        <f t="shared" si="23"/>
        <v>0</v>
      </c>
      <c r="P55" s="103"/>
      <c r="Q55" s="103">
        <f>Q56</f>
        <v>0</v>
      </c>
      <c r="R55" s="104">
        <f>R56</f>
        <v>0</v>
      </c>
      <c r="S55" s="77">
        <f>S56</f>
        <v>149195.99</v>
      </c>
      <c r="T55" s="77">
        <f>T56</f>
        <v>149195.99</v>
      </c>
    </row>
    <row r="56" spans="1:20" ht="50.25" customHeight="1">
      <c r="A56" s="4" t="s">
        <v>69</v>
      </c>
      <c r="B56" s="5" t="s">
        <v>13</v>
      </c>
      <c r="C56" s="44">
        <v>140014.52</v>
      </c>
      <c r="D56" s="44"/>
      <c r="E56" s="44">
        <f>C56+D56</f>
        <v>140014.52</v>
      </c>
      <c r="F56" s="5" t="s">
        <v>114</v>
      </c>
      <c r="G56" s="5" t="s">
        <v>13</v>
      </c>
      <c r="H56" s="44">
        <v>140014.52</v>
      </c>
      <c r="I56" s="44"/>
      <c r="J56" s="44">
        <f>H56+I56</f>
        <v>140014.52</v>
      </c>
      <c r="K56" s="70"/>
      <c r="L56" s="44"/>
      <c r="M56" s="44"/>
      <c r="N56" s="70">
        <f>J56+K56+L56+M56</f>
        <v>140014.52</v>
      </c>
      <c r="O56" s="101"/>
      <c r="P56" s="101"/>
      <c r="Q56" s="101"/>
      <c r="R56" s="102"/>
      <c r="S56" s="76">
        <v>149195.99</v>
      </c>
      <c r="T56" s="76">
        <v>149195.99</v>
      </c>
    </row>
    <row r="57" spans="1:20" ht="66.75" customHeight="1">
      <c r="A57" s="13" t="s">
        <v>355</v>
      </c>
      <c r="B57" s="14"/>
      <c r="C57" s="43"/>
      <c r="D57" s="43"/>
      <c r="E57" s="43"/>
      <c r="F57" s="14" t="s">
        <v>356</v>
      </c>
      <c r="G57" s="14"/>
      <c r="H57" s="43"/>
      <c r="I57" s="43"/>
      <c r="J57" s="43"/>
      <c r="K57" s="69"/>
      <c r="L57" s="43">
        <f>L58</f>
        <v>1587.56</v>
      </c>
      <c r="M57" s="43">
        <f>M58</f>
        <v>0</v>
      </c>
      <c r="N57" s="69">
        <f>N58</f>
        <v>1587.56</v>
      </c>
      <c r="O57" s="99"/>
      <c r="P57" s="99"/>
      <c r="Q57" s="99">
        <f>Q58</f>
        <v>0</v>
      </c>
      <c r="R57" s="100">
        <f>R58</f>
        <v>0</v>
      </c>
      <c r="S57" s="73">
        <f>S58</f>
        <v>1587.56</v>
      </c>
      <c r="T57" s="73">
        <f>T58</f>
        <v>1587.56</v>
      </c>
    </row>
    <row r="58" spans="1:20" ht="42" customHeight="1">
      <c r="A58" s="4" t="s">
        <v>16</v>
      </c>
      <c r="B58" s="5"/>
      <c r="C58" s="44"/>
      <c r="D58" s="44"/>
      <c r="E58" s="44"/>
      <c r="F58" s="5" t="s">
        <v>356</v>
      </c>
      <c r="G58" s="5" t="s">
        <v>17</v>
      </c>
      <c r="H58" s="44"/>
      <c r="I58" s="44"/>
      <c r="J58" s="44"/>
      <c r="K58" s="70"/>
      <c r="L58" s="44">
        <v>1587.56</v>
      </c>
      <c r="M58" s="44"/>
      <c r="N58" s="70">
        <f>K58+L58+M58</f>
        <v>1587.56</v>
      </c>
      <c r="O58" s="101"/>
      <c r="P58" s="101"/>
      <c r="Q58" s="101"/>
      <c r="R58" s="102"/>
      <c r="S58" s="76">
        <v>1587.56</v>
      </c>
      <c r="T58" s="76">
        <v>1587.56</v>
      </c>
    </row>
    <row r="59" spans="1:20" ht="83.25" customHeight="1">
      <c r="A59" s="13" t="s">
        <v>357</v>
      </c>
      <c r="B59" s="14"/>
      <c r="C59" s="43"/>
      <c r="D59" s="43"/>
      <c r="E59" s="43"/>
      <c r="F59" s="14" t="s">
        <v>358</v>
      </c>
      <c r="G59" s="14"/>
      <c r="H59" s="43"/>
      <c r="I59" s="43"/>
      <c r="J59" s="43"/>
      <c r="K59" s="69"/>
      <c r="L59" s="43">
        <f>L60</f>
        <v>2366.48</v>
      </c>
      <c r="M59" s="43">
        <f>M60</f>
        <v>0</v>
      </c>
      <c r="N59" s="69">
        <f>N60</f>
        <v>2366.48</v>
      </c>
      <c r="O59" s="99"/>
      <c r="P59" s="99"/>
      <c r="Q59" s="99">
        <f>Q60</f>
        <v>0</v>
      </c>
      <c r="R59" s="100">
        <f>R60</f>
        <v>0</v>
      </c>
      <c r="S59" s="73">
        <f>S60</f>
        <v>2366.48</v>
      </c>
      <c r="T59" s="73">
        <f>T60</f>
        <v>2366.48</v>
      </c>
    </row>
    <row r="60" spans="1:20" ht="50.25" customHeight="1">
      <c r="A60" s="4" t="s">
        <v>16</v>
      </c>
      <c r="B60" s="5"/>
      <c r="C60" s="44"/>
      <c r="D60" s="44"/>
      <c r="E60" s="44"/>
      <c r="F60" s="5" t="s">
        <v>358</v>
      </c>
      <c r="G60" s="5" t="s">
        <v>17</v>
      </c>
      <c r="H60" s="44"/>
      <c r="I60" s="44"/>
      <c r="J60" s="44"/>
      <c r="K60" s="70"/>
      <c r="L60" s="44">
        <v>2366.48</v>
      </c>
      <c r="M60" s="44"/>
      <c r="N60" s="70">
        <f>K60+L60+M60</f>
        <v>2366.48</v>
      </c>
      <c r="O60" s="101"/>
      <c r="P60" s="101"/>
      <c r="Q60" s="101"/>
      <c r="R60" s="102"/>
      <c r="S60" s="76">
        <v>2366.48</v>
      </c>
      <c r="T60" s="76">
        <v>2366.48</v>
      </c>
    </row>
    <row r="61" spans="1:20" ht="35.25" customHeight="1">
      <c r="A61" s="10" t="s">
        <v>66</v>
      </c>
      <c r="B61" s="9"/>
      <c r="C61" s="42">
        <f>C62+C67</f>
        <v>40441.6</v>
      </c>
      <c r="D61" s="42" t="e">
        <f>D62+D67</f>
        <v>#REF!</v>
      </c>
      <c r="E61" s="42" t="e">
        <f>E62+E67</f>
        <v>#REF!</v>
      </c>
      <c r="F61" s="9" t="s">
        <v>115</v>
      </c>
      <c r="G61" s="9"/>
      <c r="H61" s="42">
        <f aca="true" t="shared" si="24" ref="H61:O61">H62+H67</f>
        <v>40441.6</v>
      </c>
      <c r="I61" s="42" t="e">
        <f t="shared" si="24"/>
        <v>#REF!</v>
      </c>
      <c r="J61" s="42" t="e">
        <f t="shared" si="24"/>
        <v>#REF!</v>
      </c>
      <c r="K61" s="68" t="e">
        <f t="shared" si="24"/>
        <v>#REF!</v>
      </c>
      <c r="L61" s="42" t="e">
        <f t="shared" si="24"/>
        <v>#REF!</v>
      </c>
      <c r="M61" s="42" t="e">
        <f t="shared" si="24"/>
        <v>#REF!</v>
      </c>
      <c r="N61" s="68" t="e">
        <f t="shared" si="24"/>
        <v>#REF!</v>
      </c>
      <c r="O61" s="97" t="e">
        <f t="shared" si="24"/>
        <v>#REF!</v>
      </c>
      <c r="P61" s="97"/>
      <c r="Q61" s="97" t="e">
        <f>Q62+Q67</f>
        <v>#REF!</v>
      </c>
      <c r="R61" s="98" t="e">
        <f>R62+R67</f>
        <v>#REF!</v>
      </c>
      <c r="S61" s="75">
        <f>S62+S67</f>
        <v>45316.67</v>
      </c>
      <c r="T61" s="75">
        <f>T62+T67</f>
        <v>45080.99</v>
      </c>
    </row>
    <row r="62" spans="1:20" ht="31.5">
      <c r="A62" s="19" t="s">
        <v>67</v>
      </c>
      <c r="B62" s="18"/>
      <c r="C62" s="47">
        <f>C63</f>
        <v>39517.5</v>
      </c>
      <c r="D62" s="47" t="e">
        <f>D63</f>
        <v>#REF!</v>
      </c>
      <c r="E62" s="47" t="e">
        <f>E63</f>
        <v>#REF!</v>
      </c>
      <c r="F62" s="60" t="s">
        <v>368</v>
      </c>
      <c r="G62" s="18"/>
      <c r="H62" s="47">
        <f aca="true" t="shared" si="25" ref="H62:O62">H63</f>
        <v>39517.5</v>
      </c>
      <c r="I62" s="47" t="e">
        <f t="shared" si="25"/>
        <v>#REF!</v>
      </c>
      <c r="J62" s="47" t="e">
        <f t="shared" si="25"/>
        <v>#REF!</v>
      </c>
      <c r="K62" s="73" t="e">
        <f t="shared" si="25"/>
        <v>#REF!</v>
      </c>
      <c r="L62" s="47" t="e">
        <f t="shared" si="25"/>
        <v>#REF!</v>
      </c>
      <c r="M62" s="47" t="e">
        <f t="shared" si="25"/>
        <v>#REF!</v>
      </c>
      <c r="N62" s="73" t="e">
        <f t="shared" si="25"/>
        <v>#REF!</v>
      </c>
      <c r="O62" s="99" t="e">
        <f t="shared" si="25"/>
        <v>#REF!</v>
      </c>
      <c r="P62" s="99"/>
      <c r="Q62" s="99" t="e">
        <f>Q63</f>
        <v>#REF!</v>
      </c>
      <c r="R62" s="100" t="e">
        <f>R63</f>
        <v>#REF!</v>
      </c>
      <c r="S62" s="73">
        <f>S63</f>
        <v>45293.13</v>
      </c>
      <c r="T62" s="73">
        <f>T63</f>
        <v>45069.11</v>
      </c>
    </row>
    <row r="63" spans="1:20" ht="63.75" customHeight="1">
      <c r="A63" s="4" t="s">
        <v>68</v>
      </c>
      <c r="B63" s="5"/>
      <c r="C63" s="44">
        <f>C66</f>
        <v>39517.5</v>
      </c>
      <c r="D63" s="44" t="e">
        <f>D66+#REF!</f>
        <v>#REF!</v>
      </c>
      <c r="E63" s="44" t="e">
        <f>E66+#REF!</f>
        <v>#REF!</v>
      </c>
      <c r="F63" s="5" t="s">
        <v>116</v>
      </c>
      <c r="G63" s="5"/>
      <c r="H63" s="44">
        <f>H66</f>
        <v>39517.5</v>
      </c>
      <c r="I63" s="44" t="e">
        <f>I66+#REF!</f>
        <v>#REF!</v>
      </c>
      <c r="J63" s="44" t="e">
        <f>J66+#REF!</f>
        <v>#REF!</v>
      </c>
      <c r="K63" s="70" t="e">
        <f>K66+#REF!</f>
        <v>#REF!</v>
      </c>
      <c r="L63" s="44" t="e">
        <f>L66+#REF!</f>
        <v>#REF!</v>
      </c>
      <c r="M63" s="44" t="e">
        <f>M66+#REF!</f>
        <v>#REF!</v>
      </c>
      <c r="N63" s="70" t="e">
        <f>N66+#REF!</f>
        <v>#REF!</v>
      </c>
      <c r="O63" s="101" t="e">
        <f>O66+#REF!+#REF!</f>
        <v>#REF!</v>
      </c>
      <c r="P63" s="101"/>
      <c r="Q63" s="101" t="e">
        <f>Q66+#REF!+#REF!</f>
        <v>#REF!</v>
      </c>
      <c r="R63" s="101" t="e">
        <f>R66+#REF!+#REF!</f>
        <v>#REF!</v>
      </c>
      <c r="S63" s="76">
        <f>S64+S65+S66</f>
        <v>45293.13</v>
      </c>
      <c r="T63" s="76">
        <f>T64+T65+T66</f>
        <v>45069.11</v>
      </c>
    </row>
    <row r="64" spans="1:20" ht="33.75" customHeight="1">
      <c r="A64" s="4" t="s">
        <v>16</v>
      </c>
      <c r="B64" s="20" t="s">
        <v>17</v>
      </c>
      <c r="C64" s="48"/>
      <c r="D64" s="48">
        <v>1641.7</v>
      </c>
      <c r="E64" s="44">
        <f>C64+D64</f>
        <v>1641.7</v>
      </c>
      <c r="F64" s="20" t="s">
        <v>116</v>
      </c>
      <c r="G64" s="20" t="s">
        <v>17</v>
      </c>
      <c r="H64" s="48"/>
      <c r="I64" s="48">
        <v>1641.7</v>
      </c>
      <c r="J64" s="44">
        <f>H64+I64</f>
        <v>1641.7</v>
      </c>
      <c r="K64" s="70"/>
      <c r="L64" s="44"/>
      <c r="M64" s="44"/>
      <c r="N64" s="70">
        <f>J64+K64+L64+M64</f>
        <v>1641.7</v>
      </c>
      <c r="O64" s="70"/>
      <c r="P64" s="70"/>
      <c r="Q64" s="70"/>
      <c r="R64" s="44"/>
      <c r="S64" s="76">
        <v>2741.39</v>
      </c>
      <c r="T64" s="76">
        <v>2517.37</v>
      </c>
    </row>
    <row r="65" spans="1:20" ht="45.75" customHeight="1">
      <c r="A65" s="4" t="s">
        <v>144</v>
      </c>
      <c r="B65" s="20"/>
      <c r="C65" s="48"/>
      <c r="D65" s="48"/>
      <c r="E65" s="44"/>
      <c r="F65" s="20" t="s">
        <v>116</v>
      </c>
      <c r="G65" s="20" t="s">
        <v>48</v>
      </c>
      <c r="H65" s="48"/>
      <c r="I65" s="48"/>
      <c r="J65" s="44"/>
      <c r="K65" s="70"/>
      <c r="L65" s="44"/>
      <c r="M65" s="44"/>
      <c r="N65" s="70"/>
      <c r="O65" s="70">
        <v>5858.71</v>
      </c>
      <c r="P65" s="70"/>
      <c r="Q65" s="70"/>
      <c r="R65" s="44"/>
      <c r="S65" s="76">
        <v>5858.71</v>
      </c>
      <c r="T65" s="76">
        <v>5858.71</v>
      </c>
    </row>
    <row r="66" spans="1:20" ht="47.25">
      <c r="A66" s="4" t="s">
        <v>69</v>
      </c>
      <c r="B66" s="20" t="s">
        <v>13</v>
      </c>
      <c r="C66" s="48">
        <v>39517.5</v>
      </c>
      <c r="D66" s="48"/>
      <c r="E66" s="44">
        <f>C66+D66</f>
        <v>39517.5</v>
      </c>
      <c r="F66" s="20" t="s">
        <v>116</v>
      </c>
      <c r="G66" s="20" t="s">
        <v>13</v>
      </c>
      <c r="H66" s="48">
        <v>39517.5</v>
      </c>
      <c r="I66" s="48"/>
      <c r="J66" s="44">
        <f>H66+I66</f>
        <v>39517.5</v>
      </c>
      <c r="K66" s="70"/>
      <c r="L66" s="44"/>
      <c r="M66" s="44">
        <v>0.03</v>
      </c>
      <c r="N66" s="70">
        <f>J66+M66</f>
        <v>39517.53</v>
      </c>
      <c r="O66" s="101"/>
      <c r="P66" s="101"/>
      <c r="Q66" s="101"/>
      <c r="R66" s="102"/>
      <c r="S66" s="76">
        <v>36693.03</v>
      </c>
      <c r="T66" s="76">
        <v>36693.03</v>
      </c>
    </row>
    <row r="67" spans="1:20" ht="47.25">
      <c r="A67" s="19" t="s">
        <v>267</v>
      </c>
      <c r="B67" s="21"/>
      <c r="C67" s="49">
        <f aca="true" t="shared" si="26" ref="C67:E68">C68</f>
        <v>924.1</v>
      </c>
      <c r="D67" s="49">
        <f t="shared" si="26"/>
        <v>0</v>
      </c>
      <c r="E67" s="49">
        <f t="shared" si="26"/>
        <v>924.1</v>
      </c>
      <c r="F67" s="21" t="s">
        <v>268</v>
      </c>
      <c r="G67" s="21"/>
      <c r="H67" s="49">
        <f aca="true" t="shared" si="27" ref="H67:O68">H68</f>
        <v>924.1</v>
      </c>
      <c r="I67" s="49">
        <f t="shared" si="27"/>
        <v>0</v>
      </c>
      <c r="J67" s="49">
        <f t="shared" si="27"/>
        <v>924.1</v>
      </c>
      <c r="K67" s="75">
        <f t="shared" si="27"/>
        <v>0</v>
      </c>
      <c r="L67" s="49">
        <f t="shared" si="27"/>
        <v>0</v>
      </c>
      <c r="M67" s="49">
        <f t="shared" si="27"/>
        <v>0</v>
      </c>
      <c r="N67" s="75">
        <f t="shared" si="27"/>
        <v>924.1</v>
      </c>
      <c r="O67" s="97">
        <f t="shared" si="27"/>
        <v>0</v>
      </c>
      <c r="P67" s="97"/>
      <c r="Q67" s="97">
        <f aca="true" t="shared" si="28" ref="Q67:T68">Q68</f>
        <v>0</v>
      </c>
      <c r="R67" s="98">
        <f t="shared" si="28"/>
        <v>74.95</v>
      </c>
      <c r="S67" s="75">
        <f t="shared" si="28"/>
        <v>23.54</v>
      </c>
      <c r="T67" s="75">
        <f t="shared" si="28"/>
        <v>11.88</v>
      </c>
    </row>
    <row r="68" spans="1:20" ht="49.5" customHeight="1">
      <c r="A68" s="4" t="s">
        <v>432</v>
      </c>
      <c r="B68" s="20"/>
      <c r="C68" s="48">
        <f t="shared" si="26"/>
        <v>924.1</v>
      </c>
      <c r="D68" s="48">
        <f t="shared" si="26"/>
        <v>0</v>
      </c>
      <c r="E68" s="48">
        <f t="shared" si="26"/>
        <v>924.1</v>
      </c>
      <c r="F68" s="20" t="s">
        <v>268</v>
      </c>
      <c r="G68" s="20"/>
      <c r="H68" s="48">
        <f t="shared" si="27"/>
        <v>924.1</v>
      </c>
      <c r="I68" s="48">
        <f t="shared" si="27"/>
        <v>0</v>
      </c>
      <c r="J68" s="48">
        <f t="shared" si="27"/>
        <v>924.1</v>
      </c>
      <c r="K68" s="76">
        <f t="shared" si="27"/>
        <v>0</v>
      </c>
      <c r="L68" s="48">
        <f t="shared" si="27"/>
        <v>0</v>
      </c>
      <c r="M68" s="48">
        <f t="shared" si="27"/>
        <v>0</v>
      </c>
      <c r="N68" s="76">
        <f t="shared" si="27"/>
        <v>924.1</v>
      </c>
      <c r="O68" s="101">
        <f t="shared" si="27"/>
        <v>0</v>
      </c>
      <c r="P68" s="101"/>
      <c r="Q68" s="101">
        <f t="shared" si="28"/>
        <v>0</v>
      </c>
      <c r="R68" s="102">
        <f t="shared" si="28"/>
        <v>74.95</v>
      </c>
      <c r="S68" s="76">
        <f t="shared" si="28"/>
        <v>23.54</v>
      </c>
      <c r="T68" s="76">
        <f t="shared" si="28"/>
        <v>11.88</v>
      </c>
    </row>
    <row r="69" spans="1:20" ht="47.25">
      <c r="A69" s="4" t="s">
        <v>69</v>
      </c>
      <c r="B69" s="20" t="s">
        <v>13</v>
      </c>
      <c r="C69" s="48">
        <v>924.1</v>
      </c>
      <c r="D69" s="48"/>
      <c r="E69" s="44">
        <f>C69+D69</f>
        <v>924.1</v>
      </c>
      <c r="F69" s="20" t="s">
        <v>268</v>
      </c>
      <c r="G69" s="20" t="s">
        <v>13</v>
      </c>
      <c r="H69" s="48">
        <v>924.1</v>
      </c>
      <c r="I69" s="48"/>
      <c r="J69" s="44">
        <f>H69+I69</f>
        <v>924.1</v>
      </c>
      <c r="K69" s="70"/>
      <c r="L69" s="44"/>
      <c r="M69" s="44"/>
      <c r="N69" s="70">
        <f>J69+K69+L69+M69</f>
        <v>924.1</v>
      </c>
      <c r="O69" s="101"/>
      <c r="P69" s="101"/>
      <c r="Q69" s="101"/>
      <c r="R69" s="102">
        <v>74.95</v>
      </c>
      <c r="S69" s="76">
        <v>23.54</v>
      </c>
      <c r="T69" s="76">
        <v>11.88</v>
      </c>
    </row>
    <row r="70" spans="1:20" ht="34.5" customHeight="1">
      <c r="A70" s="10" t="s">
        <v>61</v>
      </c>
      <c r="B70" s="9"/>
      <c r="C70" s="42" t="e">
        <f>C71+C76+C79+C82+C86+#REF!</f>
        <v>#REF!</v>
      </c>
      <c r="D70" s="42" t="e">
        <f>D71+D76+D79+D82+D86+#REF!</f>
        <v>#REF!</v>
      </c>
      <c r="E70" s="42" t="e">
        <f>E71+E76+E79+E82+E86+#REF!</f>
        <v>#REF!</v>
      </c>
      <c r="F70" s="9" t="s">
        <v>117</v>
      </c>
      <c r="G70" s="9"/>
      <c r="H70" s="42" t="e">
        <f>H71+H76+H79+H82+H86+#REF!</f>
        <v>#REF!</v>
      </c>
      <c r="I70" s="42" t="e">
        <f>I71+I76+I79+I82+I86+#REF!</f>
        <v>#REF!</v>
      </c>
      <c r="J70" s="42" t="e">
        <f>J71+J76+J79+J82+J86+#REF!</f>
        <v>#REF!</v>
      </c>
      <c r="K70" s="68" t="e">
        <f>K71+K76+K79+K82+K86+#REF!</f>
        <v>#REF!</v>
      </c>
      <c r="L70" s="42" t="e">
        <f>L71+L76+L79+L82+L86+#REF!</f>
        <v>#REF!</v>
      </c>
      <c r="M70" s="42" t="e">
        <f>M71+M76+M79+M82+M86+#REF!</f>
        <v>#REF!</v>
      </c>
      <c r="N70" s="68" t="e">
        <f>N71+N76+N79+N82+N86+#REF!</f>
        <v>#REF!</v>
      </c>
      <c r="O70" s="97" t="e">
        <f>O71+O76+O79+O82+O86+#REF!</f>
        <v>#REF!</v>
      </c>
      <c r="P70" s="97"/>
      <c r="Q70" s="97" t="e">
        <f>Q71+Q76+Q79+Q82+Q86+#REF!</f>
        <v>#REF!</v>
      </c>
      <c r="R70" s="98" t="e">
        <f>R71+R76+R79+R82+R86+#REF!</f>
        <v>#REF!</v>
      </c>
      <c r="S70" s="75">
        <f>S71+S76+S79+S82+S86</f>
        <v>30221.370000000003</v>
      </c>
      <c r="T70" s="75">
        <f>T71+T76+T79+T82+T86</f>
        <v>29786.019999999997</v>
      </c>
    </row>
    <row r="71" spans="1:20" ht="48" customHeight="1">
      <c r="A71" s="19" t="s">
        <v>87</v>
      </c>
      <c r="B71" s="21"/>
      <c r="C71" s="49">
        <f>C74+C72</f>
        <v>10287.48</v>
      </c>
      <c r="D71" s="49">
        <f>D74+D72</f>
        <v>204.21</v>
      </c>
      <c r="E71" s="49">
        <f>E74+E72</f>
        <v>10491.69</v>
      </c>
      <c r="F71" s="21" t="s">
        <v>118</v>
      </c>
      <c r="G71" s="21"/>
      <c r="H71" s="49">
        <f aca="true" t="shared" si="29" ref="H71:O71">H74+H72</f>
        <v>10287.48</v>
      </c>
      <c r="I71" s="49">
        <f t="shared" si="29"/>
        <v>204.21</v>
      </c>
      <c r="J71" s="49">
        <f t="shared" si="29"/>
        <v>10491.69</v>
      </c>
      <c r="K71" s="75">
        <f t="shared" si="29"/>
        <v>0</v>
      </c>
      <c r="L71" s="49">
        <f t="shared" si="29"/>
        <v>0</v>
      </c>
      <c r="M71" s="49">
        <f t="shared" si="29"/>
        <v>0</v>
      </c>
      <c r="N71" s="75">
        <f t="shared" si="29"/>
        <v>10491.69</v>
      </c>
      <c r="O71" s="97">
        <f t="shared" si="29"/>
        <v>0</v>
      </c>
      <c r="P71" s="97"/>
      <c r="Q71" s="97">
        <f>Q74+Q72</f>
        <v>0</v>
      </c>
      <c r="R71" s="98">
        <f>R74+R72</f>
        <v>0</v>
      </c>
      <c r="S71" s="75">
        <f>S74+S72</f>
        <v>10691.69</v>
      </c>
      <c r="T71" s="75">
        <f>T74+T72</f>
        <v>10566.25</v>
      </c>
    </row>
    <row r="72" spans="1:20" ht="60.75" customHeight="1">
      <c r="A72" s="28" t="s">
        <v>359</v>
      </c>
      <c r="B72" s="16"/>
      <c r="C72" s="46">
        <f>C73</f>
        <v>2189.6</v>
      </c>
      <c r="D72" s="46">
        <f>D73</f>
        <v>0</v>
      </c>
      <c r="E72" s="46">
        <f>E73</f>
        <v>2189.6</v>
      </c>
      <c r="F72" s="16" t="s">
        <v>266</v>
      </c>
      <c r="G72" s="16"/>
      <c r="H72" s="46">
        <f aca="true" t="shared" si="30" ref="H72:O72">H73</f>
        <v>2189.6</v>
      </c>
      <c r="I72" s="46">
        <f t="shared" si="30"/>
        <v>0</v>
      </c>
      <c r="J72" s="46">
        <f t="shared" si="30"/>
        <v>2189.6</v>
      </c>
      <c r="K72" s="71">
        <f t="shared" si="30"/>
        <v>0</v>
      </c>
      <c r="L72" s="46">
        <f t="shared" si="30"/>
        <v>0</v>
      </c>
      <c r="M72" s="46">
        <f t="shared" si="30"/>
        <v>0</v>
      </c>
      <c r="N72" s="71">
        <f t="shared" si="30"/>
        <v>2189.6</v>
      </c>
      <c r="O72" s="95">
        <f t="shared" si="30"/>
        <v>0</v>
      </c>
      <c r="P72" s="95"/>
      <c r="Q72" s="95">
        <f>Q73</f>
        <v>0</v>
      </c>
      <c r="R72" s="96">
        <f>R73</f>
        <v>0</v>
      </c>
      <c r="S72" s="71">
        <f>S73</f>
        <v>2389.6</v>
      </c>
      <c r="T72" s="71">
        <f>T73</f>
        <v>2389.26</v>
      </c>
    </row>
    <row r="73" spans="1:20" ht="47.25">
      <c r="A73" s="22" t="s">
        <v>69</v>
      </c>
      <c r="B73" s="20" t="s">
        <v>13</v>
      </c>
      <c r="C73" s="48">
        <v>2189.6</v>
      </c>
      <c r="D73" s="48"/>
      <c r="E73" s="44">
        <f>C73+D73</f>
        <v>2189.6</v>
      </c>
      <c r="F73" s="20" t="s">
        <v>266</v>
      </c>
      <c r="G73" s="20" t="s">
        <v>13</v>
      </c>
      <c r="H73" s="48">
        <v>2189.6</v>
      </c>
      <c r="I73" s="48"/>
      <c r="J73" s="44">
        <f>H73+I73</f>
        <v>2189.6</v>
      </c>
      <c r="K73" s="70"/>
      <c r="L73" s="44"/>
      <c r="M73" s="44"/>
      <c r="N73" s="70">
        <f>J73+K73+L73+M73</f>
        <v>2189.6</v>
      </c>
      <c r="O73" s="101"/>
      <c r="P73" s="101"/>
      <c r="Q73" s="101"/>
      <c r="R73" s="102"/>
      <c r="S73" s="76">
        <v>2389.6</v>
      </c>
      <c r="T73" s="76">
        <v>2389.26</v>
      </c>
    </row>
    <row r="74" spans="1:20" ht="71.25" customHeight="1">
      <c r="A74" s="28" t="s">
        <v>313</v>
      </c>
      <c r="B74" s="29"/>
      <c r="C74" s="50">
        <f>C75</f>
        <v>8097.88</v>
      </c>
      <c r="D74" s="50">
        <f>D75</f>
        <v>204.21</v>
      </c>
      <c r="E74" s="50">
        <f>E75</f>
        <v>8302.09</v>
      </c>
      <c r="F74" s="29" t="s">
        <v>119</v>
      </c>
      <c r="G74" s="29"/>
      <c r="H74" s="50">
        <f aca="true" t="shared" si="31" ref="H74:O74">H75</f>
        <v>8097.88</v>
      </c>
      <c r="I74" s="50">
        <f t="shared" si="31"/>
        <v>204.21</v>
      </c>
      <c r="J74" s="50">
        <f t="shared" si="31"/>
        <v>8302.09</v>
      </c>
      <c r="K74" s="72">
        <f t="shared" si="31"/>
        <v>0</v>
      </c>
      <c r="L74" s="50">
        <f t="shared" si="31"/>
        <v>0</v>
      </c>
      <c r="M74" s="50">
        <f t="shared" si="31"/>
        <v>0</v>
      </c>
      <c r="N74" s="72">
        <f t="shared" si="31"/>
        <v>8302.09</v>
      </c>
      <c r="O74" s="103">
        <f t="shared" si="31"/>
        <v>0</v>
      </c>
      <c r="P74" s="103"/>
      <c r="Q74" s="103">
        <f>Q75</f>
        <v>0</v>
      </c>
      <c r="R74" s="104">
        <f>R75</f>
        <v>0</v>
      </c>
      <c r="S74" s="77">
        <f>S75</f>
        <v>8302.09</v>
      </c>
      <c r="T74" s="77">
        <f>T75</f>
        <v>8176.99</v>
      </c>
    </row>
    <row r="75" spans="1:20" ht="47.25">
      <c r="A75" s="22" t="s">
        <v>69</v>
      </c>
      <c r="B75" s="20" t="s">
        <v>13</v>
      </c>
      <c r="C75" s="48">
        <v>8097.88</v>
      </c>
      <c r="D75" s="48">
        <v>204.21</v>
      </c>
      <c r="E75" s="44">
        <f>C75+D75</f>
        <v>8302.09</v>
      </c>
      <c r="F75" s="20" t="s">
        <v>119</v>
      </c>
      <c r="G75" s="20" t="s">
        <v>13</v>
      </c>
      <c r="H75" s="48">
        <v>8097.88</v>
      </c>
      <c r="I75" s="48">
        <v>204.21</v>
      </c>
      <c r="J75" s="44">
        <f>H75+I75</f>
        <v>8302.09</v>
      </c>
      <c r="K75" s="70"/>
      <c r="L75" s="44"/>
      <c r="M75" s="44"/>
      <c r="N75" s="70">
        <f>J75+K75+L75+M75</f>
        <v>8302.09</v>
      </c>
      <c r="O75" s="101"/>
      <c r="P75" s="101"/>
      <c r="Q75" s="101"/>
      <c r="R75" s="102"/>
      <c r="S75" s="76">
        <v>8302.09</v>
      </c>
      <c r="T75" s="76">
        <v>8176.99</v>
      </c>
    </row>
    <row r="76" spans="1:20" ht="68.25" customHeight="1">
      <c r="A76" s="19" t="s">
        <v>72</v>
      </c>
      <c r="B76" s="18"/>
      <c r="C76" s="47">
        <f aca="true" t="shared" si="32" ref="C76:E77">C77</f>
        <v>3583</v>
      </c>
      <c r="D76" s="47">
        <f t="shared" si="32"/>
        <v>0</v>
      </c>
      <c r="E76" s="47">
        <f t="shared" si="32"/>
        <v>3583</v>
      </c>
      <c r="F76" s="18" t="s">
        <v>257</v>
      </c>
      <c r="G76" s="18"/>
      <c r="H76" s="47">
        <f aca="true" t="shared" si="33" ref="H76:O77">H77</f>
        <v>3583</v>
      </c>
      <c r="I76" s="47">
        <f t="shared" si="33"/>
        <v>0</v>
      </c>
      <c r="J76" s="47">
        <f t="shared" si="33"/>
        <v>3583</v>
      </c>
      <c r="K76" s="73">
        <f t="shared" si="33"/>
        <v>0</v>
      </c>
      <c r="L76" s="47">
        <f t="shared" si="33"/>
        <v>0</v>
      </c>
      <c r="M76" s="47">
        <f t="shared" si="33"/>
        <v>0</v>
      </c>
      <c r="N76" s="73">
        <f t="shared" si="33"/>
        <v>3583</v>
      </c>
      <c r="O76" s="99">
        <f t="shared" si="33"/>
        <v>0</v>
      </c>
      <c r="P76" s="99"/>
      <c r="Q76" s="99">
        <f aca="true" t="shared" si="34" ref="Q76:T77">Q77</f>
        <v>0</v>
      </c>
      <c r="R76" s="100">
        <f t="shared" si="34"/>
        <v>0</v>
      </c>
      <c r="S76" s="73">
        <f t="shared" si="34"/>
        <v>3583</v>
      </c>
      <c r="T76" s="73">
        <f t="shared" si="34"/>
        <v>3583</v>
      </c>
    </row>
    <row r="77" spans="1:20" ht="53.25" customHeight="1">
      <c r="A77" s="28" t="s">
        <v>314</v>
      </c>
      <c r="B77" s="29"/>
      <c r="C77" s="50">
        <f t="shared" si="32"/>
        <v>3583</v>
      </c>
      <c r="D77" s="50">
        <f t="shared" si="32"/>
        <v>0</v>
      </c>
      <c r="E77" s="50">
        <f t="shared" si="32"/>
        <v>3583</v>
      </c>
      <c r="F77" s="29" t="s">
        <v>120</v>
      </c>
      <c r="G77" s="29"/>
      <c r="H77" s="50">
        <f t="shared" si="33"/>
        <v>3583</v>
      </c>
      <c r="I77" s="50">
        <f t="shared" si="33"/>
        <v>0</v>
      </c>
      <c r="J77" s="50">
        <f t="shared" si="33"/>
        <v>3583</v>
      </c>
      <c r="K77" s="72">
        <f t="shared" si="33"/>
        <v>0</v>
      </c>
      <c r="L77" s="50">
        <f t="shared" si="33"/>
        <v>0</v>
      </c>
      <c r="M77" s="50">
        <f t="shared" si="33"/>
        <v>0</v>
      </c>
      <c r="N77" s="72">
        <f t="shared" si="33"/>
        <v>3583</v>
      </c>
      <c r="O77" s="103">
        <f t="shared" si="33"/>
        <v>0</v>
      </c>
      <c r="P77" s="103"/>
      <c r="Q77" s="103">
        <f t="shared" si="34"/>
        <v>0</v>
      </c>
      <c r="R77" s="104">
        <f t="shared" si="34"/>
        <v>0</v>
      </c>
      <c r="S77" s="77">
        <f t="shared" si="34"/>
        <v>3583</v>
      </c>
      <c r="T77" s="77">
        <f t="shared" si="34"/>
        <v>3583</v>
      </c>
    </row>
    <row r="78" spans="1:20" ht="50.25" customHeight="1">
      <c r="A78" s="4" t="s">
        <v>69</v>
      </c>
      <c r="B78" s="5" t="s">
        <v>13</v>
      </c>
      <c r="C78" s="44">
        <v>3583</v>
      </c>
      <c r="D78" s="44"/>
      <c r="E78" s="44">
        <f>C78+D78</f>
        <v>3583</v>
      </c>
      <c r="F78" s="5" t="s">
        <v>120</v>
      </c>
      <c r="G78" s="5" t="s">
        <v>13</v>
      </c>
      <c r="H78" s="44">
        <v>3583</v>
      </c>
      <c r="I78" s="44"/>
      <c r="J78" s="44">
        <f>H78+I78</f>
        <v>3583</v>
      </c>
      <c r="K78" s="70"/>
      <c r="L78" s="44"/>
      <c r="M78" s="44"/>
      <c r="N78" s="70">
        <f>J78+K78+L78+M78</f>
        <v>3583</v>
      </c>
      <c r="O78" s="101"/>
      <c r="P78" s="101"/>
      <c r="Q78" s="101"/>
      <c r="R78" s="102"/>
      <c r="S78" s="76">
        <v>3583</v>
      </c>
      <c r="T78" s="76">
        <v>3583</v>
      </c>
    </row>
    <row r="79" spans="1:20" ht="32.25" customHeight="1">
      <c r="A79" s="13" t="s">
        <v>73</v>
      </c>
      <c r="B79" s="14"/>
      <c r="C79" s="43" t="e">
        <f>#REF!+C80</f>
        <v>#REF!</v>
      </c>
      <c r="D79" s="43" t="e">
        <f>#REF!+D80</f>
        <v>#REF!</v>
      </c>
      <c r="E79" s="43" t="e">
        <f>#REF!+E80</f>
        <v>#REF!</v>
      </c>
      <c r="F79" s="14" t="s">
        <v>258</v>
      </c>
      <c r="G79" s="14"/>
      <c r="H79" s="43" t="e">
        <f>#REF!+H80</f>
        <v>#REF!</v>
      </c>
      <c r="I79" s="43" t="e">
        <f>#REF!+I80</f>
        <v>#REF!</v>
      </c>
      <c r="J79" s="43" t="e">
        <f>#REF!+J80</f>
        <v>#REF!</v>
      </c>
      <c r="K79" s="69" t="e">
        <f>#REF!+K80</f>
        <v>#REF!</v>
      </c>
      <c r="L79" s="43" t="e">
        <f>#REF!+L80</f>
        <v>#REF!</v>
      </c>
      <c r="M79" s="43" t="e">
        <f>#REF!+M80</f>
        <v>#REF!</v>
      </c>
      <c r="N79" s="69" t="e">
        <f>#REF!+N80</f>
        <v>#REF!</v>
      </c>
      <c r="O79" s="99" t="e">
        <f>#REF!+O80</f>
        <v>#REF!</v>
      </c>
      <c r="P79" s="99"/>
      <c r="Q79" s="99" t="e">
        <f>#REF!+Q80</f>
        <v>#REF!</v>
      </c>
      <c r="R79" s="100" t="e">
        <f>#REF!+R80</f>
        <v>#REF!</v>
      </c>
      <c r="S79" s="73">
        <f>S80</f>
        <v>5369.33</v>
      </c>
      <c r="T79" s="73">
        <f>T80</f>
        <v>5369.28</v>
      </c>
    </row>
    <row r="80" spans="1:20" ht="69.75" customHeight="1">
      <c r="A80" s="28" t="s">
        <v>315</v>
      </c>
      <c r="B80" s="29"/>
      <c r="C80" s="50">
        <f>C81</f>
        <v>1933.53</v>
      </c>
      <c r="D80" s="50">
        <f>D81</f>
        <v>3118.27</v>
      </c>
      <c r="E80" s="50">
        <f>E81</f>
        <v>5051.8</v>
      </c>
      <c r="F80" s="29" t="s">
        <v>316</v>
      </c>
      <c r="G80" s="29"/>
      <c r="H80" s="50">
        <f aca="true" t="shared" si="35" ref="H80:O80">H81</f>
        <v>1933.53</v>
      </c>
      <c r="I80" s="50">
        <f t="shared" si="35"/>
        <v>3118.27</v>
      </c>
      <c r="J80" s="50">
        <f t="shared" si="35"/>
        <v>5051.8</v>
      </c>
      <c r="K80" s="72">
        <f t="shared" si="35"/>
        <v>0</v>
      </c>
      <c r="L80" s="50">
        <f t="shared" si="35"/>
        <v>0</v>
      </c>
      <c r="M80" s="50">
        <f t="shared" si="35"/>
        <v>317.53</v>
      </c>
      <c r="N80" s="72">
        <f t="shared" si="35"/>
        <v>5369.33</v>
      </c>
      <c r="O80" s="103">
        <f t="shared" si="35"/>
        <v>0</v>
      </c>
      <c r="P80" s="103"/>
      <c r="Q80" s="103">
        <f>Q81</f>
        <v>0</v>
      </c>
      <c r="R80" s="104">
        <f>R81</f>
        <v>0</v>
      </c>
      <c r="S80" s="77">
        <f>S81</f>
        <v>5369.33</v>
      </c>
      <c r="T80" s="77">
        <f>T81</f>
        <v>5369.28</v>
      </c>
    </row>
    <row r="81" spans="1:20" ht="39" customHeight="1">
      <c r="A81" s="22" t="s">
        <v>16</v>
      </c>
      <c r="B81" s="20" t="s">
        <v>17</v>
      </c>
      <c r="C81" s="48">
        <v>1933.53</v>
      </c>
      <c r="D81" s="48">
        <v>3118.27</v>
      </c>
      <c r="E81" s="44">
        <f>C81+D81</f>
        <v>5051.8</v>
      </c>
      <c r="F81" s="20" t="s">
        <v>316</v>
      </c>
      <c r="G81" s="20" t="s">
        <v>17</v>
      </c>
      <c r="H81" s="48">
        <v>1933.53</v>
      </c>
      <c r="I81" s="48">
        <v>3118.27</v>
      </c>
      <c r="J81" s="44">
        <f>H81+I81</f>
        <v>5051.8</v>
      </c>
      <c r="K81" s="70"/>
      <c r="L81" s="44"/>
      <c r="M81" s="44">
        <v>317.53</v>
      </c>
      <c r="N81" s="70">
        <f>J81+L81+M81</f>
        <v>5369.33</v>
      </c>
      <c r="O81" s="101"/>
      <c r="P81" s="101"/>
      <c r="Q81" s="101"/>
      <c r="R81" s="102"/>
      <c r="S81" s="76">
        <v>5369.33</v>
      </c>
      <c r="T81" s="76">
        <v>5369.28</v>
      </c>
    </row>
    <row r="82" spans="1:20" ht="69.75" customHeight="1">
      <c r="A82" s="13" t="s">
        <v>74</v>
      </c>
      <c r="B82" s="14"/>
      <c r="C82" s="43">
        <f aca="true" t="shared" si="36" ref="C82:E83">C83</f>
        <v>485</v>
      </c>
      <c r="D82" s="43">
        <f t="shared" si="36"/>
        <v>0</v>
      </c>
      <c r="E82" s="43">
        <f t="shared" si="36"/>
        <v>485</v>
      </c>
      <c r="F82" s="14" t="s">
        <v>259</v>
      </c>
      <c r="G82" s="14"/>
      <c r="H82" s="43">
        <f aca="true" t="shared" si="37" ref="H82:O83">H83</f>
        <v>485</v>
      </c>
      <c r="I82" s="43">
        <f t="shared" si="37"/>
        <v>0</v>
      </c>
      <c r="J82" s="43">
        <f t="shared" si="37"/>
        <v>485</v>
      </c>
      <c r="K82" s="69">
        <f t="shared" si="37"/>
        <v>0</v>
      </c>
      <c r="L82" s="43">
        <f t="shared" si="37"/>
        <v>0</v>
      </c>
      <c r="M82" s="43">
        <f t="shared" si="37"/>
        <v>0</v>
      </c>
      <c r="N82" s="69">
        <f t="shared" si="37"/>
        <v>485</v>
      </c>
      <c r="O82" s="99">
        <f t="shared" si="37"/>
        <v>0</v>
      </c>
      <c r="P82" s="99"/>
      <c r="Q82" s="99">
        <f>Q83</f>
        <v>0</v>
      </c>
      <c r="R82" s="100">
        <f>R83</f>
        <v>0</v>
      </c>
      <c r="S82" s="73">
        <f>S83</f>
        <v>485</v>
      </c>
      <c r="T82" s="73">
        <f>T83</f>
        <v>485</v>
      </c>
    </row>
    <row r="83" spans="1:20" ht="21" customHeight="1">
      <c r="A83" s="4" t="s">
        <v>75</v>
      </c>
      <c r="B83" s="5"/>
      <c r="C83" s="44">
        <f t="shared" si="36"/>
        <v>485</v>
      </c>
      <c r="D83" s="44">
        <f t="shared" si="36"/>
        <v>0</v>
      </c>
      <c r="E83" s="44">
        <f t="shared" si="36"/>
        <v>485</v>
      </c>
      <c r="F83" s="5" t="s">
        <v>221</v>
      </c>
      <c r="G83" s="5"/>
      <c r="H83" s="44">
        <f t="shared" si="37"/>
        <v>485</v>
      </c>
      <c r="I83" s="44">
        <f t="shared" si="37"/>
        <v>0</v>
      </c>
      <c r="J83" s="44">
        <f t="shared" si="37"/>
        <v>485</v>
      </c>
      <c r="K83" s="70">
        <f t="shared" si="37"/>
        <v>0</v>
      </c>
      <c r="L83" s="44">
        <f t="shared" si="37"/>
        <v>0</v>
      </c>
      <c r="M83" s="44">
        <f t="shared" si="37"/>
        <v>0</v>
      </c>
      <c r="N83" s="70">
        <f t="shared" si="37"/>
        <v>485</v>
      </c>
      <c r="O83" s="101">
        <f t="shared" si="37"/>
        <v>0</v>
      </c>
      <c r="P83" s="101"/>
      <c r="Q83" s="101">
        <f>Q84</f>
        <v>0</v>
      </c>
      <c r="R83" s="102">
        <f>R84+R85</f>
        <v>0</v>
      </c>
      <c r="S83" s="76">
        <f>S84+S85</f>
        <v>485</v>
      </c>
      <c r="T83" s="76">
        <f>T84+T85</f>
        <v>485</v>
      </c>
    </row>
    <row r="84" spans="1:20" ht="31.5" customHeight="1">
      <c r="A84" s="4" t="s">
        <v>16</v>
      </c>
      <c r="B84" s="5" t="s">
        <v>17</v>
      </c>
      <c r="C84" s="44">
        <v>485</v>
      </c>
      <c r="D84" s="44"/>
      <c r="E84" s="44">
        <f>C84+D84</f>
        <v>485</v>
      </c>
      <c r="F84" s="5" t="s">
        <v>221</v>
      </c>
      <c r="G84" s="5" t="s">
        <v>17</v>
      </c>
      <c r="H84" s="44">
        <v>485</v>
      </c>
      <c r="I84" s="44"/>
      <c r="J84" s="44">
        <f>H84+I84</f>
        <v>485</v>
      </c>
      <c r="K84" s="70"/>
      <c r="L84" s="44"/>
      <c r="M84" s="44"/>
      <c r="N84" s="70">
        <f>J84+L84+M84</f>
        <v>485</v>
      </c>
      <c r="O84" s="101"/>
      <c r="P84" s="101"/>
      <c r="Q84" s="101"/>
      <c r="R84" s="102">
        <v>-45</v>
      </c>
      <c r="S84" s="76">
        <v>360</v>
      </c>
      <c r="T84" s="76">
        <v>360</v>
      </c>
    </row>
    <row r="85" spans="1:20" ht="31.5" customHeight="1">
      <c r="A85" s="4" t="s">
        <v>24</v>
      </c>
      <c r="B85" s="5"/>
      <c r="C85" s="44"/>
      <c r="D85" s="44"/>
      <c r="E85" s="44"/>
      <c r="F85" s="5" t="s">
        <v>221</v>
      </c>
      <c r="G85" s="5" t="s">
        <v>25</v>
      </c>
      <c r="H85" s="44"/>
      <c r="I85" s="44"/>
      <c r="J85" s="44"/>
      <c r="K85" s="70"/>
      <c r="L85" s="44"/>
      <c r="M85" s="44"/>
      <c r="N85" s="70"/>
      <c r="O85" s="101"/>
      <c r="P85" s="101"/>
      <c r="Q85" s="101"/>
      <c r="R85" s="102">
        <v>45</v>
      </c>
      <c r="S85" s="76">
        <v>125</v>
      </c>
      <c r="T85" s="76">
        <v>125</v>
      </c>
    </row>
    <row r="86" spans="1:20" ht="50.25" customHeight="1">
      <c r="A86" s="19" t="s">
        <v>18</v>
      </c>
      <c r="B86" s="18"/>
      <c r="C86" s="47">
        <f>C87</f>
        <v>9764.23</v>
      </c>
      <c r="D86" s="47">
        <f>D87</f>
        <v>0</v>
      </c>
      <c r="E86" s="47">
        <f>E87</f>
        <v>9764.23</v>
      </c>
      <c r="F86" s="18" t="s">
        <v>260</v>
      </c>
      <c r="G86" s="18"/>
      <c r="H86" s="47">
        <f aca="true" t="shared" si="38" ref="H86:O86">H87</f>
        <v>9764.23</v>
      </c>
      <c r="I86" s="47">
        <f t="shared" si="38"/>
        <v>0</v>
      </c>
      <c r="J86" s="47">
        <f t="shared" si="38"/>
        <v>9764.23</v>
      </c>
      <c r="K86" s="73">
        <f t="shared" si="38"/>
        <v>0</v>
      </c>
      <c r="L86" s="47">
        <f t="shared" si="38"/>
        <v>0</v>
      </c>
      <c r="M86" s="47">
        <f t="shared" si="38"/>
        <v>0</v>
      </c>
      <c r="N86" s="73">
        <f t="shared" si="38"/>
        <v>9764.23</v>
      </c>
      <c r="O86" s="99">
        <f t="shared" si="38"/>
        <v>0</v>
      </c>
      <c r="P86" s="99"/>
      <c r="Q86" s="99">
        <f>Q87</f>
        <v>0</v>
      </c>
      <c r="R86" s="100">
        <f>R87</f>
        <v>0</v>
      </c>
      <c r="S86" s="73">
        <f>S87</f>
        <v>10092.35</v>
      </c>
      <c r="T86" s="73">
        <f>T87</f>
        <v>9782.49</v>
      </c>
    </row>
    <row r="87" spans="1:20" ht="33.75" customHeight="1">
      <c r="A87" s="4" t="s">
        <v>55</v>
      </c>
      <c r="B87" s="5"/>
      <c r="C87" s="44">
        <f>C88+C89+C90</f>
        <v>9764.23</v>
      </c>
      <c r="D87" s="44">
        <f>D88+D89+D90</f>
        <v>0</v>
      </c>
      <c r="E87" s="44">
        <f>E88+E89+E90</f>
        <v>9764.23</v>
      </c>
      <c r="F87" s="5" t="s">
        <v>222</v>
      </c>
      <c r="G87" s="5"/>
      <c r="H87" s="44">
        <f aca="true" t="shared" si="39" ref="H87:O87">H88+H89+H90</f>
        <v>9764.23</v>
      </c>
      <c r="I87" s="44">
        <f t="shared" si="39"/>
        <v>0</v>
      </c>
      <c r="J87" s="44">
        <f t="shared" si="39"/>
        <v>9764.23</v>
      </c>
      <c r="K87" s="70">
        <f t="shared" si="39"/>
        <v>0</v>
      </c>
      <c r="L87" s="44">
        <f t="shared" si="39"/>
        <v>0</v>
      </c>
      <c r="M87" s="44">
        <f t="shared" si="39"/>
        <v>0</v>
      </c>
      <c r="N87" s="70">
        <f t="shared" si="39"/>
        <v>9764.23</v>
      </c>
      <c r="O87" s="101">
        <f t="shared" si="39"/>
        <v>0</v>
      </c>
      <c r="P87" s="101"/>
      <c r="Q87" s="101">
        <f>Q88+Q89+Q90</f>
        <v>0</v>
      </c>
      <c r="R87" s="102">
        <f>R88+R89+R90</f>
        <v>0</v>
      </c>
      <c r="S87" s="76">
        <f>S88+S89+S90</f>
        <v>10092.35</v>
      </c>
      <c r="T87" s="76">
        <f>T88+T89+T90</f>
        <v>9782.49</v>
      </c>
    </row>
    <row r="88" spans="1:20" ht="63" customHeight="1">
      <c r="A88" s="4" t="s">
        <v>14</v>
      </c>
      <c r="B88" s="5" t="s">
        <v>15</v>
      </c>
      <c r="C88" s="44">
        <f>6724.8+2031</f>
        <v>8755.8</v>
      </c>
      <c r="D88" s="44"/>
      <c r="E88" s="44">
        <f>C88+D88</f>
        <v>8755.8</v>
      </c>
      <c r="F88" s="5" t="s">
        <v>222</v>
      </c>
      <c r="G88" s="5" t="s">
        <v>15</v>
      </c>
      <c r="H88" s="44">
        <f>6724.8+2031</f>
        <v>8755.8</v>
      </c>
      <c r="I88" s="44"/>
      <c r="J88" s="44">
        <f>H88+I88</f>
        <v>8755.8</v>
      </c>
      <c r="K88" s="70"/>
      <c r="L88" s="44"/>
      <c r="M88" s="44">
        <v>-55.1</v>
      </c>
      <c r="N88" s="70">
        <f>J88+M88</f>
        <v>8700.699999999999</v>
      </c>
      <c r="O88" s="101"/>
      <c r="P88" s="101"/>
      <c r="Q88" s="101"/>
      <c r="R88" s="102"/>
      <c r="S88" s="76">
        <v>9015.69</v>
      </c>
      <c r="T88" s="76">
        <v>8711.07</v>
      </c>
    </row>
    <row r="89" spans="1:20" ht="30" customHeight="1">
      <c r="A89" s="4" t="s">
        <v>16</v>
      </c>
      <c r="B89" s="5" t="s">
        <v>17</v>
      </c>
      <c r="C89" s="44">
        <v>1004.43</v>
      </c>
      <c r="D89" s="44"/>
      <c r="E89" s="44">
        <f>C89+D89</f>
        <v>1004.43</v>
      </c>
      <c r="F89" s="5" t="s">
        <v>222</v>
      </c>
      <c r="G89" s="5" t="s">
        <v>17</v>
      </c>
      <c r="H89" s="44">
        <v>1004.43</v>
      </c>
      <c r="I89" s="44"/>
      <c r="J89" s="44">
        <f>H89+I89</f>
        <v>1004.43</v>
      </c>
      <c r="K89" s="70"/>
      <c r="L89" s="44"/>
      <c r="M89" s="44">
        <v>47.85</v>
      </c>
      <c r="N89" s="70">
        <f>J89+M89</f>
        <v>1052.28</v>
      </c>
      <c r="O89" s="101"/>
      <c r="P89" s="101"/>
      <c r="Q89" s="101"/>
      <c r="R89" s="102"/>
      <c r="S89" s="76">
        <v>1064.91</v>
      </c>
      <c r="T89" s="76">
        <v>1064.91</v>
      </c>
    </row>
    <row r="90" spans="1:20" ht="18" customHeight="1">
      <c r="A90" s="4" t="s">
        <v>58</v>
      </c>
      <c r="B90" s="5" t="s">
        <v>19</v>
      </c>
      <c r="C90" s="44">
        <v>4</v>
      </c>
      <c r="D90" s="44"/>
      <c r="E90" s="44">
        <f>C90+D90</f>
        <v>4</v>
      </c>
      <c r="F90" s="5" t="s">
        <v>222</v>
      </c>
      <c r="G90" s="5" t="s">
        <v>19</v>
      </c>
      <c r="H90" s="44">
        <v>4</v>
      </c>
      <c r="I90" s="44"/>
      <c r="J90" s="44">
        <f>H90+I90</f>
        <v>4</v>
      </c>
      <c r="K90" s="70"/>
      <c r="L90" s="44"/>
      <c r="M90" s="44">
        <v>7.25</v>
      </c>
      <c r="N90" s="70">
        <f>J90+M90</f>
        <v>11.25</v>
      </c>
      <c r="O90" s="101"/>
      <c r="P90" s="101"/>
      <c r="Q90" s="101"/>
      <c r="R90" s="102"/>
      <c r="S90" s="76">
        <v>11.75</v>
      </c>
      <c r="T90" s="76">
        <v>6.51</v>
      </c>
    </row>
    <row r="91" spans="1:20" ht="15.75">
      <c r="A91" s="30" t="s">
        <v>121</v>
      </c>
      <c r="B91" s="31"/>
      <c r="C91" s="40" t="e">
        <f>C92+C152</f>
        <v>#REF!</v>
      </c>
      <c r="D91" s="40" t="e">
        <f>D92+D152</f>
        <v>#REF!</v>
      </c>
      <c r="E91" s="40" t="e">
        <f>E92+E152</f>
        <v>#REF!</v>
      </c>
      <c r="F91" s="31" t="s">
        <v>23</v>
      </c>
      <c r="G91" s="31"/>
      <c r="H91" s="40" t="e">
        <f aca="true" t="shared" si="40" ref="H91:O91">H92+H152</f>
        <v>#REF!</v>
      </c>
      <c r="I91" s="40" t="e">
        <f t="shared" si="40"/>
        <v>#REF!</v>
      </c>
      <c r="J91" s="40" t="e">
        <f t="shared" si="40"/>
        <v>#REF!</v>
      </c>
      <c r="K91" s="66" t="e">
        <f t="shared" si="40"/>
        <v>#REF!</v>
      </c>
      <c r="L91" s="40" t="e">
        <f t="shared" si="40"/>
        <v>#REF!</v>
      </c>
      <c r="M91" s="40" t="e">
        <f t="shared" si="40"/>
        <v>#REF!</v>
      </c>
      <c r="N91" s="66" t="e">
        <f t="shared" si="40"/>
        <v>#REF!</v>
      </c>
      <c r="O91" s="93" t="e">
        <f t="shared" si="40"/>
        <v>#REF!</v>
      </c>
      <c r="P91" s="93"/>
      <c r="Q91" s="93" t="e">
        <f>Q92+Q152</f>
        <v>#REF!</v>
      </c>
      <c r="R91" s="94" t="e">
        <f>R92+R152</f>
        <v>#REF!</v>
      </c>
      <c r="S91" s="127">
        <f>S92+S152</f>
        <v>33750.66</v>
      </c>
      <c r="T91" s="127">
        <f>T92+T152</f>
        <v>32662.030000000002</v>
      </c>
    </row>
    <row r="92" spans="1:20" s="34" customFormat="1" ht="31.5">
      <c r="A92" s="12" t="s">
        <v>148</v>
      </c>
      <c r="B92" s="23"/>
      <c r="C92" s="45" t="e">
        <f>C93+C104+C122+C130+C140+C144</f>
        <v>#REF!</v>
      </c>
      <c r="D92" s="45" t="e">
        <f>D93+D104+D122+D130+D140+D144</f>
        <v>#REF!</v>
      </c>
      <c r="E92" s="45" t="e">
        <f>E93+E104+E122+E130+E140+E144</f>
        <v>#REF!</v>
      </c>
      <c r="F92" s="23" t="s">
        <v>39</v>
      </c>
      <c r="G92" s="23"/>
      <c r="H92" s="45" t="e">
        <f aca="true" t="shared" si="41" ref="H92:O92">H93+H104+H122+H130+H140+H144</f>
        <v>#REF!</v>
      </c>
      <c r="I92" s="45" t="e">
        <f t="shared" si="41"/>
        <v>#REF!</v>
      </c>
      <c r="J92" s="45" t="e">
        <f t="shared" si="41"/>
        <v>#REF!</v>
      </c>
      <c r="K92" s="67" t="e">
        <f t="shared" si="41"/>
        <v>#REF!</v>
      </c>
      <c r="L92" s="45" t="e">
        <f t="shared" si="41"/>
        <v>#REF!</v>
      </c>
      <c r="M92" s="45" t="e">
        <f t="shared" si="41"/>
        <v>#REF!</v>
      </c>
      <c r="N92" s="67" t="e">
        <f t="shared" si="41"/>
        <v>#REF!</v>
      </c>
      <c r="O92" s="95" t="e">
        <f t="shared" si="41"/>
        <v>#REF!</v>
      </c>
      <c r="P92" s="95"/>
      <c r="Q92" s="95" t="e">
        <f>Q93+Q104+Q122+Q130+Q140+Q144</f>
        <v>#REF!</v>
      </c>
      <c r="R92" s="96" t="e">
        <f>R93+R104+R122+R130+R140+R144</f>
        <v>#REF!</v>
      </c>
      <c r="S92" s="71">
        <f>S93+S104+S122+S130+S140+S144</f>
        <v>32161.010000000002</v>
      </c>
      <c r="T92" s="71">
        <f>T93+T104+T122+T130+T140+T144</f>
        <v>31150.030000000002</v>
      </c>
    </row>
    <row r="93" spans="1:20" ht="51.75" customHeight="1">
      <c r="A93" s="17" t="s">
        <v>76</v>
      </c>
      <c r="B93" s="21"/>
      <c r="C93" s="49">
        <f>C94</f>
        <v>5653</v>
      </c>
      <c r="D93" s="49">
        <f>D94</f>
        <v>0</v>
      </c>
      <c r="E93" s="49">
        <f>E94</f>
        <v>5653</v>
      </c>
      <c r="F93" s="21" t="s">
        <v>223</v>
      </c>
      <c r="G93" s="21"/>
      <c r="H93" s="49">
        <f aca="true" t="shared" si="42" ref="H93:O93">H94</f>
        <v>5653</v>
      </c>
      <c r="I93" s="49">
        <f t="shared" si="42"/>
        <v>0</v>
      </c>
      <c r="J93" s="49">
        <f t="shared" si="42"/>
        <v>5653</v>
      </c>
      <c r="K93" s="75">
        <f t="shared" si="42"/>
        <v>0</v>
      </c>
      <c r="L93" s="49">
        <f t="shared" si="42"/>
        <v>0</v>
      </c>
      <c r="M93" s="49">
        <f t="shared" si="42"/>
        <v>0</v>
      </c>
      <c r="N93" s="75">
        <f t="shared" si="42"/>
        <v>5653</v>
      </c>
      <c r="O93" s="97">
        <f t="shared" si="42"/>
        <v>0</v>
      </c>
      <c r="P93" s="97"/>
      <c r="Q93" s="97">
        <f>Q94</f>
        <v>0</v>
      </c>
      <c r="R93" s="98">
        <f>R94</f>
        <v>0</v>
      </c>
      <c r="S93" s="75">
        <f>S94</f>
        <v>5758.219999999999</v>
      </c>
      <c r="T93" s="75">
        <f>T94</f>
        <v>5427.41</v>
      </c>
    </row>
    <row r="94" spans="1:20" ht="51.75" customHeight="1">
      <c r="A94" s="19" t="s">
        <v>78</v>
      </c>
      <c r="B94" s="18"/>
      <c r="C94" s="47">
        <f>C95+C98+C100+C102</f>
        <v>5653</v>
      </c>
      <c r="D94" s="47">
        <f>D95+D98+D100+D102</f>
        <v>0</v>
      </c>
      <c r="E94" s="47">
        <f>E95+E98+E100+E102</f>
        <v>5653</v>
      </c>
      <c r="F94" s="18" t="s">
        <v>409</v>
      </c>
      <c r="G94" s="18"/>
      <c r="H94" s="47">
        <f aca="true" t="shared" si="43" ref="H94:O94">H95+H98+H100+H102</f>
        <v>5653</v>
      </c>
      <c r="I94" s="47">
        <f t="shared" si="43"/>
        <v>0</v>
      </c>
      <c r="J94" s="47">
        <f t="shared" si="43"/>
        <v>5653</v>
      </c>
      <c r="K94" s="73">
        <f t="shared" si="43"/>
        <v>0</v>
      </c>
      <c r="L94" s="47">
        <f t="shared" si="43"/>
        <v>0</v>
      </c>
      <c r="M94" s="47">
        <f t="shared" si="43"/>
        <v>0</v>
      </c>
      <c r="N94" s="73">
        <f t="shared" si="43"/>
        <v>5653</v>
      </c>
      <c r="O94" s="99">
        <f t="shared" si="43"/>
        <v>0</v>
      </c>
      <c r="P94" s="99"/>
      <c r="Q94" s="99">
        <f>Q95+Q98+Q100+Q102</f>
        <v>0</v>
      </c>
      <c r="R94" s="100">
        <f>R95+R98+R100+R102</f>
        <v>0</v>
      </c>
      <c r="S94" s="73">
        <f>S95+S98+S100+S102</f>
        <v>5758.219999999999</v>
      </c>
      <c r="T94" s="73">
        <f>T95+T98+T100+T102</f>
        <v>5427.41</v>
      </c>
    </row>
    <row r="95" spans="1:20" ht="172.5" customHeight="1">
      <c r="A95" s="10" t="s">
        <v>77</v>
      </c>
      <c r="B95" s="8"/>
      <c r="C95" s="42">
        <f>C97</f>
        <v>1000</v>
      </c>
      <c r="D95" s="42">
        <f>D97</f>
        <v>0</v>
      </c>
      <c r="E95" s="42">
        <f>E97</f>
        <v>1000</v>
      </c>
      <c r="F95" s="9" t="s">
        <v>410</v>
      </c>
      <c r="G95" s="8"/>
      <c r="H95" s="42">
        <f aca="true" t="shared" si="44" ref="H95:O95">H97</f>
        <v>1000</v>
      </c>
      <c r="I95" s="42">
        <f t="shared" si="44"/>
        <v>0</v>
      </c>
      <c r="J95" s="42">
        <f t="shared" si="44"/>
        <v>1000</v>
      </c>
      <c r="K95" s="68">
        <f t="shared" si="44"/>
        <v>0</v>
      </c>
      <c r="L95" s="42">
        <f t="shared" si="44"/>
        <v>0</v>
      </c>
      <c r="M95" s="42">
        <f t="shared" si="44"/>
        <v>0</v>
      </c>
      <c r="N95" s="68">
        <f t="shared" si="44"/>
        <v>1000</v>
      </c>
      <c r="O95" s="97">
        <f t="shared" si="44"/>
        <v>0</v>
      </c>
      <c r="P95" s="97"/>
      <c r="Q95" s="97">
        <f>Q97</f>
        <v>0</v>
      </c>
      <c r="R95" s="98">
        <f>R97</f>
        <v>0</v>
      </c>
      <c r="S95" s="75">
        <f>S97+S96</f>
        <v>1105.2199999999998</v>
      </c>
      <c r="T95" s="75">
        <f>T97+T96</f>
        <v>1105.2199999999998</v>
      </c>
    </row>
    <row r="96" spans="1:20" ht="43.5" customHeight="1">
      <c r="A96" s="4" t="s">
        <v>16</v>
      </c>
      <c r="B96" s="132"/>
      <c r="C96" s="44"/>
      <c r="D96" s="44"/>
      <c r="E96" s="44"/>
      <c r="F96" s="5" t="s">
        <v>410</v>
      </c>
      <c r="G96" s="20" t="s">
        <v>17</v>
      </c>
      <c r="H96" s="48"/>
      <c r="I96" s="48"/>
      <c r="J96" s="48"/>
      <c r="K96" s="76"/>
      <c r="L96" s="48"/>
      <c r="M96" s="48"/>
      <c r="N96" s="76"/>
      <c r="O96" s="76"/>
      <c r="P96" s="76"/>
      <c r="Q96" s="76"/>
      <c r="R96" s="48"/>
      <c r="S96" s="76">
        <v>47.61</v>
      </c>
      <c r="T96" s="76">
        <v>47.61</v>
      </c>
    </row>
    <row r="97" spans="1:20" ht="34.5" customHeight="1">
      <c r="A97" s="4" t="s">
        <v>24</v>
      </c>
      <c r="B97" s="5" t="s">
        <v>25</v>
      </c>
      <c r="C97" s="44">
        <v>1000</v>
      </c>
      <c r="D97" s="44"/>
      <c r="E97" s="44">
        <f>C97+D97</f>
        <v>1000</v>
      </c>
      <c r="F97" s="5" t="s">
        <v>410</v>
      </c>
      <c r="G97" s="5" t="s">
        <v>25</v>
      </c>
      <c r="H97" s="44">
        <v>1000</v>
      </c>
      <c r="I97" s="44"/>
      <c r="J97" s="44">
        <f>H97+I97</f>
        <v>1000</v>
      </c>
      <c r="K97" s="70"/>
      <c r="L97" s="44"/>
      <c r="M97" s="44"/>
      <c r="N97" s="70">
        <f>J97+M97</f>
        <v>1000</v>
      </c>
      <c r="O97" s="101"/>
      <c r="P97" s="101"/>
      <c r="Q97" s="101"/>
      <c r="R97" s="102"/>
      <c r="S97" s="76">
        <v>1057.61</v>
      </c>
      <c r="T97" s="76">
        <v>1057.61</v>
      </c>
    </row>
    <row r="98" spans="1:20" ht="113.25" customHeight="1">
      <c r="A98" s="10" t="s">
        <v>79</v>
      </c>
      <c r="B98" s="9"/>
      <c r="C98" s="42">
        <f>C99</f>
        <v>216</v>
      </c>
      <c r="D98" s="42">
        <f>D99</f>
        <v>0</v>
      </c>
      <c r="E98" s="42">
        <f>E99</f>
        <v>216</v>
      </c>
      <c r="F98" s="9" t="s">
        <v>411</v>
      </c>
      <c r="G98" s="9"/>
      <c r="H98" s="42">
        <f aca="true" t="shared" si="45" ref="H98:O98">H99</f>
        <v>216</v>
      </c>
      <c r="I98" s="42">
        <f t="shared" si="45"/>
        <v>0</v>
      </c>
      <c r="J98" s="42">
        <f t="shared" si="45"/>
        <v>216</v>
      </c>
      <c r="K98" s="68">
        <f t="shared" si="45"/>
        <v>0</v>
      </c>
      <c r="L98" s="42">
        <f t="shared" si="45"/>
        <v>0</v>
      </c>
      <c r="M98" s="42">
        <f t="shared" si="45"/>
        <v>0</v>
      </c>
      <c r="N98" s="68">
        <f t="shared" si="45"/>
        <v>216</v>
      </c>
      <c r="O98" s="97">
        <f t="shared" si="45"/>
        <v>0</v>
      </c>
      <c r="P98" s="97"/>
      <c r="Q98" s="97">
        <f>Q99</f>
        <v>0</v>
      </c>
      <c r="R98" s="98">
        <f>R99</f>
        <v>0</v>
      </c>
      <c r="S98" s="75">
        <f>S99</f>
        <v>216</v>
      </c>
      <c r="T98" s="75">
        <f>T99</f>
        <v>119</v>
      </c>
    </row>
    <row r="99" spans="1:20" ht="33" customHeight="1">
      <c r="A99" s="22" t="s">
        <v>24</v>
      </c>
      <c r="B99" s="20" t="s">
        <v>25</v>
      </c>
      <c r="C99" s="48">
        <v>216</v>
      </c>
      <c r="D99" s="48"/>
      <c r="E99" s="48">
        <v>216</v>
      </c>
      <c r="F99" s="20" t="s">
        <v>411</v>
      </c>
      <c r="G99" s="20" t="s">
        <v>25</v>
      </c>
      <c r="H99" s="48">
        <v>216</v>
      </c>
      <c r="I99" s="48"/>
      <c r="J99" s="48">
        <v>216</v>
      </c>
      <c r="K99" s="76"/>
      <c r="L99" s="48"/>
      <c r="M99" s="48"/>
      <c r="N99" s="76">
        <f>J99+M99</f>
        <v>216</v>
      </c>
      <c r="O99" s="101"/>
      <c r="P99" s="101"/>
      <c r="Q99" s="101"/>
      <c r="R99" s="102"/>
      <c r="S99" s="76">
        <v>216</v>
      </c>
      <c r="T99" s="76">
        <v>119</v>
      </c>
    </row>
    <row r="100" spans="1:20" ht="180" customHeight="1">
      <c r="A100" s="17" t="s">
        <v>93</v>
      </c>
      <c r="B100" s="21"/>
      <c r="C100" s="49">
        <f>C101</f>
        <v>2997</v>
      </c>
      <c r="D100" s="49">
        <f>D101</f>
        <v>0</v>
      </c>
      <c r="E100" s="49">
        <f>E101</f>
        <v>2997</v>
      </c>
      <c r="F100" s="21" t="s">
        <v>413</v>
      </c>
      <c r="G100" s="21"/>
      <c r="H100" s="49">
        <f aca="true" t="shared" si="46" ref="H100:O100">H101</f>
        <v>2997</v>
      </c>
      <c r="I100" s="49">
        <f t="shared" si="46"/>
        <v>0</v>
      </c>
      <c r="J100" s="49">
        <f t="shared" si="46"/>
        <v>2997</v>
      </c>
      <c r="K100" s="75">
        <f t="shared" si="46"/>
        <v>0</v>
      </c>
      <c r="L100" s="49">
        <f t="shared" si="46"/>
        <v>0</v>
      </c>
      <c r="M100" s="49">
        <f t="shared" si="46"/>
        <v>0</v>
      </c>
      <c r="N100" s="75">
        <f t="shared" si="46"/>
        <v>2997</v>
      </c>
      <c r="O100" s="97">
        <f t="shared" si="46"/>
        <v>0</v>
      </c>
      <c r="P100" s="97"/>
      <c r="Q100" s="97">
        <f>Q101</f>
        <v>0</v>
      </c>
      <c r="R100" s="98">
        <f>R101</f>
        <v>0</v>
      </c>
      <c r="S100" s="75">
        <f>S101</f>
        <v>2997</v>
      </c>
      <c r="T100" s="75">
        <f>T101</f>
        <v>2853.19</v>
      </c>
    </row>
    <row r="101" spans="1:20" ht="33" customHeight="1">
      <c r="A101" s="4" t="s">
        <v>24</v>
      </c>
      <c r="B101" s="5" t="s">
        <v>25</v>
      </c>
      <c r="C101" s="44">
        <v>2997</v>
      </c>
      <c r="D101" s="44"/>
      <c r="E101" s="44">
        <f>C101+D101</f>
        <v>2997</v>
      </c>
      <c r="F101" s="5" t="s">
        <v>413</v>
      </c>
      <c r="G101" s="5" t="s">
        <v>25</v>
      </c>
      <c r="H101" s="44">
        <v>2997</v>
      </c>
      <c r="I101" s="44"/>
      <c r="J101" s="44">
        <f>H101+I101</f>
        <v>2997</v>
      </c>
      <c r="K101" s="70"/>
      <c r="L101" s="44"/>
      <c r="M101" s="44"/>
      <c r="N101" s="70">
        <f>J101+M101</f>
        <v>2997</v>
      </c>
      <c r="O101" s="101"/>
      <c r="P101" s="101"/>
      <c r="Q101" s="101"/>
      <c r="R101" s="102"/>
      <c r="S101" s="76">
        <v>2997</v>
      </c>
      <c r="T101" s="76">
        <v>2853.19</v>
      </c>
    </row>
    <row r="102" spans="1:20" ht="135" customHeight="1">
      <c r="A102" s="17" t="s">
        <v>80</v>
      </c>
      <c r="B102" s="21"/>
      <c r="C102" s="49">
        <f>C103</f>
        <v>1440</v>
      </c>
      <c r="D102" s="49">
        <f>D103</f>
        <v>0</v>
      </c>
      <c r="E102" s="49">
        <f>E103</f>
        <v>1440</v>
      </c>
      <c r="F102" s="21" t="s">
        <v>412</v>
      </c>
      <c r="G102" s="21"/>
      <c r="H102" s="49">
        <f aca="true" t="shared" si="47" ref="H102:O102">H103</f>
        <v>1440</v>
      </c>
      <c r="I102" s="49">
        <f t="shared" si="47"/>
        <v>0</v>
      </c>
      <c r="J102" s="49">
        <f t="shared" si="47"/>
        <v>1440</v>
      </c>
      <c r="K102" s="75">
        <f t="shared" si="47"/>
        <v>0</v>
      </c>
      <c r="L102" s="49">
        <f t="shared" si="47"/>
        <v>0</v>
      </c>
      <c r="M102" s="49">
        <f t="shared" si="47"/>
        <v>0</v>
      </c>
      <c r="N102" s="75">
        <f t="shared" si="47"/>
        <v>1440</v>
      </c>
      <c r="O102" s="97">
        <f t="shared" si="47"/>
        <v>0</v>
      </c>
      <c r="P102" s="97"/>
      <c r="Q102" s="97">
        <f>Q103</f>
        <v>0</v>
      </c>
      <c r="R102" s="98">
        <f>R103</f>
        <v>0</v>
      </c>
      <c r="S102" s="75">
        <f>S103</f>
        <v>1440</v>
      </c>
      <c r="T102" s="75">
        <f>T103</f>
        <v>1350</v>
      </c>
    </row>
    <row r="103" spans="1:20" ht="31.5">
      <c r="A103" s="4" t="s">
        <v>24</v>
      </c>
      <c r="B103" s="20" t="s">
        <v>25</v>
      </c>
      <c r="C103" s="48">
        <v>1440</v>
      </c>
      <c r="D103" s="48"/>
      <c r="E103" s="44">
        <f>C103+D103</f>
        <v>1440</v>
      </c>
      <c r="F103" s="20" t="s">
        <v>412</v>
      </c>
      <c r="G103" s="20" t="s">
        <v>25</v>
      </c>
      <c r="H103" s="48">
        <v>1440</v>
      </c>
      <c r="I103" s="48"/>
      <c r="J103" s="44">
        <f>H103+I103</f>
        <v>1440</v>
      </c>
      <c r="K103" s="70"/>
      <c r="L103" s="44"/>
      <c r="M103" s="44"/>
      <c r="N103" s="70">
        <f>J103+M103</f>
        <v>1440</v>
      </c>
      <c r="O103" s="101"/>
      <c r="P103" s="101"/>
      <c r="Q103" s="101"/>
      <c r="R103" s="102"/>
      <c r="S103" s="76">
        <v>1440</v>
      </c>
      <c r="T103" s="76">
        <v>1350</v>
      </c>
    </row>
    <row r="104" spans="1:20" ht="47.25" customHeight="1">
      <c r="A104" s="17" t="s">
        <v>81</v>
      </c>
      <c r="B104" s="9"/>
      <c r="C104" s="42" t="e">
        <f>C105+#REF!+C110+C114+C117+C120</f>
        <v>#REF!</v>
      </c>
      <c r="D104" s="42" t="e">
        <f>D105+#REF!+D110+D114+D117+D120</f>
        <v>#REF!</v>
      </c>
      <c r="E104" s="42" t="e">
        <f>E105+#REF!+E110+E114+E117+E120</f>
        <v>#REF!</v>
      </c>
      <c r="F104" s="9" t="s">
        <v>224</v>
      </c>
      <c r="G104" s="9"/>
      <c r="H104" s="42" t="e">
        <f>H105+#REF!+H110+H114+H117+H120</f>
        <v>#REF!</v>
      </c>
      <c r="I104" s="42" t="e">
        <f>I105+#REF!+I110+I114+I117+I120</f>
        <v>#REF!</v>
      </c>
      <c r="J104" s="42" t="e">
        <f>J105+#REF!+J110+J114+J117+J120</f>
        <v>#REF!</v>
      </c>
      <c r="K104" s="68" t="e">
        <f>K105+#REF!+K110+K114+K117+K120</f>
        <v>#REF!</v>
      </c>
      <c r="L104" s="42" t="e">
        <f>L105+#REF!+L110+L114+L117+L120</f>
        <v>#REF!</v>
      </c>
      <c r="M104" s="42" t="e">
        <f>M105+#REF!+M110+M114+M117+M120</f>
        <v>#REF!</v>
      </c>
      <c r="N104" s="68" t="e">
        <f>N105+#REF!+N110+N114+N117+N120</f>
        <v>#REF!</v>
      </c>
      <c r="O104" s="97" t="e">
        <f>O105+#REF!+O110+O114+O117+O120</f>
        <v>#REF!</v>
      </c>
      <c r="P104" s="97"/>
      <c r="Q104" s="97" t="e">
        <f>Q105+#REF!+Q110+Q114+Q117+Q120</f>
        <v>#REF!</v>
      </c>
      <c r="R104" s="98" t="e">
        <f>R105+#REF!+R110+R114+R117+R120</f>
        <v>#REF!</v>
      </c>
      <c r="S104" s="75">
        <f>S105+S110+S114+S117+S120</f>
        <v>12302.93</v>
      </c>
      <c r="T104" s="75">
        <f>T105+T110+T114+T117+T120</f>
        <v>11837.45</v>
      </c>
    </row>
    <row r="105" spans="1:20" ht="48.75" customHeight="1">
      <c r="A105" s="19" t="s">
        <v>82</v>
      </c>
      <c r="B105" s="14"/>
      <c r="C105" s="43">
        <f>C106+C108</f>
        <v>600</v>
      </c>
      <c r="D105" s="43">
        <f>D106+D108</f>
        <v>0</v>
      </c>
      <c r="E105" s="43">
        <f>E106+E108</f>
        <v>600</v>
      </c>
      <c r="F105" s="14" t="s">
        <v>424</v>
      </c>
      <c r="G105" s="14"/>
      <c r="H105" s="43">
        <f aca="true" t="shared" si="48" ref="H105:O105">H106+H108</f>
        <v>600</v>
      </c>
      <c r="I105" s="43">
        <f t="shared" si="48"/>
        <v>0</v>
      </c>
      <c r="J105" s="43">
        <f t="shared" si="48"/>
        <v>600</v>
      </c>
      <c r="K105" s="69">
        <f t="shared" si="48"/>
        <v>0</v>
      </c>
      <c r="L105" s="43">
        <f t="shared" si="48"/>
        <v>0</v>
      </c>
      <c r="M105" s="43">
        <f t="shared" si="48"/>
        <v>0</v>
      </c>
      <c r="N105" s="69">
        <f t="shared" si="48"/>
        <v>600</v>
      </c>
      <c r="O105" s="99">
        <f t="shared" si="48"/>
        <v>0</v>
      </c>
      <c r="P105" s="99"/>
      <c r="Q105" s="99">
        <f>Q106+Q108</f>
        <v>0</v>
      </c>
      <c r="R105" s="100">
        <f>R106+R108</f>
        <v>0</v>
      </c>
      <c r="S105" s="73">
        <f>S106+S108</f>
        <v>600</v>
      </c>
      <c r="T105" s="73">
        <f>T106+T108</f>
        <v>450</v>
      </c>
    </row>
    <row r="106" spans="1:20" ht="131.25" customHeight="1">
      <c r="A106" s="15" t="s">
        <v>94</v>
      </c>
      <c r="B106" s="21"/>
      <c r="C106" s="49">
        <f>C107</f>
        <v>150</v>
      </c>
      <c r="D106" s="49">
        <f>D107</f>
        <v>0</v>
      </c>
      <c r="E106" s="49">
        <f>E107</f>
        <v>150</v>
      </c>
      <c r="F106" s="21" t="s">
        <v>415</v>
      </c>
      <c r="G106" s="21"/>
      <c r="H106" s="49">
        <f aca="true" t="shared" si="49" ref="H106:O106">H107</f>
        <v>150</v>
      </c>
      <c r="I106" s="49">
        <f t="shared" si="49"/>
        <v>0</v>
      </c>
      <c r="J106" s="49">
        <f t="shared" si="49"/>
        <v>150</v>
      </c>
      <c r="K106" s="75">
        <f t="shared" si="49"/>
        <v>0</v>
      </c>
      <c r="L106" s="49">
        <f t="shared" si="49"/>
        <v>0</v>
      </c>
      <c r="M106" s="49">
        <f t="shared" si="49"/>
        <v>0</v>
      </c>
      <c r="N106" s="75">
        <f t="shared" si="49"/>
        <v>150</v>
      </c>
      <c r="O106" s="97">
        <f t="shared" si="49"/>
        <v>0</v>
      </c>
      <c r="P106" s="97"/>
      <c r="Q106" s="97">
        <f>Q107</f>
        <v>0</v>
      </c>
      <c r="R106" s="98">
        <f>R107</f>
        <v>0</v>
      </c>
      <c r="S106" s="75">
        <f>S107</f>
        <v>150</v>
      </c>
      <c r="T106" s="75">
        <f>T107</f>
        <v>0</v>
      </c>
    </row>
    <row r="107" spans="1:20" ht="30" customHeight="1">
      <c r="A107" s="4" t="s">
        <v>24</v>
      </c>
      <c r="B107" s="5" t="s">
        <v>25</v>
      </c>
      <c r="C107" s="44">
        <v>150</v>
      </c>
      <c r="D107" s="44"/>
      <c r="E107" s="44">
        <f>C107+D107</f>
        <v>150</v>
      </c>
      <c r="F107" s="5" t="s">
        <v>415</v>
      </c>
      <c r="G107" s="5" t="s">
        <v>25</v>
      </c>
      <c r="H107" s="44">
        <v>150</v>
      </c>
      <c r="I107" s="44"/>
      <c r="J107" s="44">
        <f>H107+I107</f>
        <v>150</v>
      </c>
      <c r="K107" s="70"/>
      <c r="L107" s="44"/>
      <c r="M107" s="44"/>
      <c r="N107" s="70">
        <f>J107+M107</f>
        <v>150</v>
      </c>
      <c r="O107" s="101"/>
      <c r="P107" s="101"/>
      <c r="Q107" s="101"/>
      <c r="R107" s="102"/>
      <c r="S107" s="76">
        <v>150</v>
      </c>
      <c r="T107" s="76">
        <v>0</v>
      </c>
    </row>
    <row r="108" spans="1:20" ht="145.5" customHeight="1">
      <c r="A108" s="12" t="s">
        <v>95</v>
      </c>
      <c r="B108" s="9"/>
      <c r="C108" s="42">
        <f>C109</f>
        <v>450</v>
      </c>
      <c r="D108" s="42">
        <f>D109</f>
        <v>0</v>
      </c>
      <c r="E108" s="42">
        <f>E109</f>
        <v>450</v>
      </c>
      <c r="F108" s="9" t="s">
        <v>414</v>
      </c>
      <c r="G108" s="9"/>
      <c r="H108" s="42">
        <f aca="true" t="shared" si="50" ref="H108:O108">H109</f>
        <v>450</v>
      </c>
      <c r="I108" s="42">
        <f t="shared" si="50"/>
        <v>0</v>
      </c>
      <c r="J108" s="42">
        <f t="shared" si="50"/>
        <v>450</v>
      </c>
      <c r="K108" s="68">
        <f t="shared" si="50"/>
        <v>0</v>
      </c>
      <c r="L108" s="42">
        <f t="shared" si="50"/>
        <v>0</v>
      </c>
      <c r="M108" s="42">
        <f t="shared" si="50"/>
        <v>0</v>
      </c>
      <c r="N108" s="68">
        <f t="shared" si="50"/>
        <v>450</v>
      </c>
      <c r="O108" s="97">
        <f t="shared" si="50"/>
        <v>0</v>
      </c>
      <c r="P108" s="97"/>
      <c r="Q108" s="97">
        <f>Q109</f>
        <v>0</v>
      </c>
      <c r="R108" s="98">
        <f>R109</f>
        <v>0</v>
      </c>
      <c r="S108" s="75">
        <f>S109</f>
        <v>450</v>
      </c>
      <c r="T108" s="75">
        <f>T109</f>
        <v>450</v>
      </c>
    </row>
    <row r="109" spans="1:20" ht="33" customHeight="1">
      <c r="A109" s="26" t="s">
        <v>24</v>
      </c>
      <c r="B109" s="5" t="s">
        <v>25</v>
      </c>
      <c r="C109" s="44">
        <v>450</v>
      </c>
      <c r="D109" s="44"/>
      <c r="E109" s="44">
        <v>450</v>
      </c>
      <c r="F109" s="5" t="s">
        <v>414</v>
      </c>
      <c r="G109" s="5" t="s">
        <v>25</v>
      </c>
      <c r="H109" s="44">
        <v>450</v>
      </c>
      <c r="I109" s="44"/>
      <c r="J109" s="44">
        <v>450</v>
      </c>
      <c r="K109" s="70"/>
      <c r="L109" s="44"/>
      <c r="M109" s="44"/>
      <c r="N109" s="70">
        <f>J109+M109</f>
        <v>450</v>
      </c>
      <c r="O109" s="101"/>
      <c r="P109" s="101"/>
      <c r="Q109" s="101"/>
      <c r="R109" s="102"/>
      <c r="S109" s="76">
        <v>450</v>
      </c>
      <c r="T109" s="76">
        <v>450</v>
      </c>
    </row>
    <row r="110" spans="1:20" ht="47.25">
      <c r="A110" s="13" t="s">
        <v>83</v>
      </c>
      <c r="B110" s="8"/>
      <c r="C110" s="43">
        <f aca="true" t="shared" si="51" ref="C110:E111">C111</f>
        <v>100</v>
      </c>
      <c r="D110" s="43">
        <f t="shared" si="51"/>
        <v>0</v>
      </c>
      <c r="E110" s="43">
        <f t="shared" si="51"/>
        <v>100</v>
      </c>
      <c r="F110" s="14" t="s">
        <v>261</v>
      </c>
      <c r="G110" s="8"/>
      <c r="H110" s="43">
        <f aca="true" t="shared" si="52" ref="H110:O111">H111</f>
        <v>100</v>
      </c>
      <c r="I110" s="43">
        <f t="shared" si="52"/>
        <v>0</v>
      </c>
      <c r="J110" s="43">
        <f t="shared" si="52"/>
        <v>100</v>
      </c>
      <c r="K110" s="69">
        <f t="shared" si="52"/>
        <v>0</v>
      </c>
      <c r="L110" s="43">
        <f t="shared" si="52"/>
        <v>0</v>
      </c>
      <c r="M110" s="43">
        <f t="shared" si="52"/>
        <v>0</v>
      </c>
      <c r="N110" s="69">
        <f t="shared" si="52"/>
        <v>100</v>
      </c>
      <c r="O110" s="99">
        <f t="shared" si="52"/>
        <v>0</v>
      </c>
      <c r="P110" s="99"/>
      <c r="Q110" s="99">
        <f aca="true" t="shared" si="53" ref="Q110:T111">Q111</f>
        <v>0</v>
      </c>
      <c r="R110" s="100">
        <f t="shared" si="53"/>
        <v>0</v>
      </c>
      <c r="S110" s="73">
        <f t="shared" si="53"/>
        <v>100</v>
      </c>
      <c r="T110" s="73">
        <f t="shared" si="53"/>
        <v>0</v>
      </c>
    </row>
    <row r="111" spans="1:20" ht="47.25" customHeight="1">
      <c r="A111" s="4" t="s">
        <v>84</v>
      </c>
      <c r="B111" s="8"/>
      <c r="C111" s="44">
        <f t="shared" si="51"/>
        <v>100</v>
      </c>
      <c r="D111" s="44">
        <f t="shared" si="51"/>
        <v>0</v>
      </c>
      <c r="E111" s="44">
        <f t="shared" si="51"/>
        <v>100</v>
      </c>
      <c r="F111" s="5" t="s">
        <v>225</v>
      </c>
      <c r="G111" s="8"/>
      <c r="H111" s="44">
        <f t="shared" si="52"/>
        <v>100</v>
      </c>
      <c r="I111" s="44">
        <f t="shared" si="52"/>
        <v>0</v>
      </c>
      <c r="J111" s="44">
        <f t="shared" si="52"/>
        <v>100</v>
      </c>
      <c r="K111" s="70">
        <f t="shared" si="52"/>
        <v>0</v>
      </c>
      <c r="L111" s="44">
        <f t="shared" si="52"/>
        <v>0</v>
      </c>
      <c r="M111" s="44">
        <f t="shared" si="52"/>
        <v>0</v>
      </c>
      <c r="N111" s="70">
        <f t="shared" si="52"/>
        <v>100</v>
      </c>
      <c r="O111" s="101">
        <f t="shared" si="52"/>
        <v>0</v>
      </c>
      <c r="P111" s="101"/>
      <c r="Q111" s="101">
        <f t="shared" si="53"/>
        <v>0</v>
      </c>
      <c r="R111" s="102">
        <f t="shared" si="53"/>
        <v>0</v>
      </c>
      <c r="S111" s="76">
        <f t="shared" si="53"/>
        <v>100</v>
      </c>
      <c r="T111" s="76">
        <f t="shared" si="53"/>
        <v>0</v>
      </c>
    </row>
    <row r="112" spans="1:20" ht="31.5">
      <c r="A112" s="22" t="s">
        <v>16</v>
      </c>
      <c r="B112" s="20" t="s">
        <v>17</v>
      </c>
      <c r="C112" s="48">
        <v>100</v>
      </c>
      <c r="D112" s="48"/>
      <c r="E112" s="44">
        <f>C112+D112</f>
        <v>100</v>
      </c>
      <c r="F112" s="20" t="s">
        <v>225</v>
      </c>
      <c r="G112" s="20" t="s">
        <v>17</v>
      </c>
      <c r="H112" s="48">
        <v>100</v>
      </c>
      <c r="I112" s="48"/>
      <c r="J112" s="44">
        <f>H112+I112</f>
        <v>100</v>
      </c>
      <c r="K112" s="70"/>
      <c r="L112" s="44"/>
      <c r="M112" s="44"/>
      <c r="N112" s="70">
        <f>J112+M112</f>
        <v>100</v>
      </c>
      <c r="O112" s="101"/>
      <c r="P112" s="101"/>
      <c r="Q112" s="101"/>
      <c r="R112" s="102"/>
      <c r="S112" s="76">
        <v>100</v>
      </c>
      <c r="T112" s="76">
        <v>0</v>
      </c>
    </row>
    <row r="113" spans="1:20" ht="48" customHeight="1">
      <c r="A113" s="19" t="s">
        <v>378</v>
      </c>
      <c r="B113" s="18"/>
      <c r="C113" s="47"/>
      <c r="D113" s="47"/>
      <c r="E113" s="43"/>
      <c r="F113" s="18" t="s">
        <v>379</v>
      </c>
      <c r="G113" s="18"/>
      <c r="H113" s="47"/>
      <c r="I113" s="47"/>
      <c r="J113" s="43">
        <f aca="true" t="shared" si="54" ref="J113:O113">J114</f>
        <v>879</v>
      </c>
      <c r="K113" s="43">
        <f t="shared" si="54"/>
        <v>0</v>
      </c>
      <c r="L113" s="43">
        <f t="shared" si="54"/>
        <v>0</v>
      </c>
      <c r="M113" s="43">
        <f t="shared" si="54"/>
        <v>0</v>
      </c>
      <c r="N113" s="69">
        <f t="shared" si="54"/>
        <v>879</v>
      </c>
      <c r="O113" s="100">
        <f t="shared" si="54"/>
        <v>0</v>
      </c>
      <c r="P113" s="100"/>
      <c r="Q113" s="99">
        <f>Q114</f>
        <v>0</v>
      </c>
      <c r="R113" s="100">
        <f>R114</f>
        <v>0</v>
      </c>
      <c r="S113" s="73">
        <f>S114</f>
        <v>879</v>
      </c>
      <c r="T113" s="73">
        <f>T114</f>
        <v>879</v>
      </c>
    </row>
    <row r="114" spans="1:20" ht="40.5" customHeight="1">
      <c r="A114" s="26" t="s">
        <v>317</v>
      </c>
      <c r="B114" s="84"/>
      <c r="C114" s="51">
        <f>C115+C116</f>
        <v>879</v>
      </c>
      <c r="D114" s="51">
        <f>D115+D116</f>
        <v>0</v>
      </c>
      <c r="E114" s="51">
        <f>E115+E116</f>
        <v>879</v>
      </c>
      <c r="F114" s="27" t="s">
        <v>226</v>
      </c>
      <c r="G114" s="84"/>
      <c r="H114" s="51">
        <f aca="true" t="shared" si="55" ref="H114:O114">H115+H116</f>
        <v>879</v>
      </c>
      <c r="I114" s="51">
        <f t="shared" si="55"/>
        <v>0</v>
      </c>
      <c r="J114" s="51">
        <f t="shared" si="55"/>
        <v>879</v>
      </c>
      <c r="K114" s="81">
        <f t="shared" si="55"/>
        <v>0</v>
      </c>
      <c r="L114" s="51">
        <f t="shared" si="55"/>
        <v>0</v>
      </c>
      <c r="M114" s="51">
        <f t="shared" si="55"/>
        <v>0</v>
      </c>
      <c r="N114" s="81">
        <f t="shared" si="55"/>
        <v>879</v>
      </c>
      <c r="O114" s="105">
        <f t="shared" si="55"/>
        <v>0</v>
      </c>
      <c r="P114" s="105"/>
      <c r="Q114" s="105">
        <f>Q115+Q116</f>
        <v>0</v>
      </c>
      <c r="R114" s="106">
        <f>R115+R116</f>
        <v>0</v>
      </c>
      <c r="S114" s="74">
        <f>S115+S116</f>
        <v>879</v>
      </c>
      <c r="T114" s="74">
        <f>T115+T116</f>
        <v>879</v>
      </c>
    </row>
    <row r="115" spans="1:20" ht="82.5" customHeight="1">
      <c r="A115" s="4" t="s">
        <v>14</v>
      </c>
      <c r="B115" s="20" t="s">
        <v>15</v>
      </c>
      <c r="C115" s="48">
        <v>545</v>
      </c>
      <c r="D115" s="48"/>
      <c r="E115" s="44">
        <f>C115+D115</f>
        <v>545</v>
      </c>
      <c r="F115" s="20" t="s">
        <v>226</v>
      </c>
      <c r="G115" s="20" t="s">
        <v>15</v>
      </c>
      <c r="H115" s="48">
        <v>545</v>
      </c>
      <c r="I115" s="48"/>
      <c r="J115" s="44">
        <f>H115+I115</f>
        <v>545</v>
      </c>
      <c r="K115" s="70"/>
      <c r="L115" s="44"/>
      <c r="M115" s="44"/>
      <c r="N115" s="70">
        <f>J115+L115</f>
        <v>545</v>
      </c>
      <c r="O115" s="101"/>
      <c r="P115" s="101"/>
      <c r="Q115" s="101"/>
      <c r="R115" s="102">
        <v>-9.6</v>
      </c>
      <c r="S115" s="76">
        <v>722.68</v>
      </c>
      <c r="T115" s="76">
        <v>722.68</v>
      </c>
    </row>
    <row r="116" spans="1:20" ht="31.5">
      <c r="A116" s="4" t="s">
        <v>16</v>
      </c>
      <c r="B116" s="20" t="s">
        <v>17</v>
      </c>
      <c r="C116" s="48">
        <v>334</v>
      </c>
      <c r="D116" s="48"/>
      <c r="E116" s="44">
        <f>C116+D116</f>
        <v>334</v>
      </c>
      <c r="F116" s="20" t="s">
        <v>226</v>
      </c>
      <c r="G116" s="20" t="s">
        <v>17</v>
      </c>
      <c r="H116" s="48">
        <v>334</v>
      </c>
      <c r="I116" s="48"/>
      <c r="J116" s="44">
        <f>H116+I116</f>
        <v>334</v>
      </c>
      <c r="K116" s="70"/>
      <c r="L116" s="44"/>
      <c r="M116" s="44"/>
      <c r="N116" s="70">
        <f>J116+L116</f>
        <v>334</v>
      </c>
      <c r="O116" s="101"/>
      <c r="P116" s="101"/>
      <c r="Q116" s="101"/>
      <c r="R116" s="102">
        <v>9.6</v>
      </c>
      <c r="S116" s="76">
        <v>156.32</v>
      </c>
      <c r="T116" s="76">
        <v>156.32</v>
      </c>
    </row>
    <row r="117" spans="1:20" ht="66" customHeight="1">
      <c r="A117" s="57" t="s">
        <v>318</v>
      </c>
      <c r="B117" s="60"/>
      <c r="C117" s="61">
        <f>C118</f>
        <v>1943.83</v>
      </c>
      <c r="D117" s="61">
        <f>D118</f>
        <v>0</v>
      </c>
      <c r="E117" s="61">
        <f>E118</f>
        <v>1943.83</v>
      </c>
      <c r="F117" s="60" t="s">
        <v>227</v>
      </c>
      <c r="G117" s="60"/>
      <c r="H117" s="61">
        <f aca="true" t="shared" si="56" ref="H117:O117">H118</f>
        <v>1943.83</v>
      </c>
      <c r="I117" s="61">
        <f t="shared" si="56"/>
        <v>0</v>
      </c>
      <c r="J117" s="61">
        <f t="shared" si="56"/>
        <v>1943.83</v>
      </c>
      <c r="K117" s="77">
        <f t="shared" si="56"/>
        <v>0</v>
      </c>
      <c r="L117" s="61">
        <f t="shared" si="56"/>
        <v>0</v>
      </c>
      <c r="M117" s="61">
        <f t="shared" si="56"/>
        <v>0</v>
      </c>
      <c r="N117" s="77">
        <f t="shared" si="56"/>
        <v>1943.83</v>
      </c>
      <c r="O117" s="103">
        <f t="shared" si="56"/>
        <v>0</v>
      </c>
      <c r="P117" s="103"/>
      <c r="Q117" s="103">
        <f>Q118</f>
        <v>0</v>
      </c>
      <c r="R117" s="104">
        <f>R118</f>
        <v>0</v>
      </c>
      <c r="S117" s="77">
        <f>S118+S119</f>
        <v>1943.83</v>
      </c>
      <c r="T117" s="77">
        <f>T118+T119</f>
        <v>1943.83</v>
      </c>
    </row>
    <row r="118" spans="1:20" ht="96" customHeight="1">
      <c r="A118" s="22" t="s">
        <v>14</v>
      </c>
      <c r="B118" s="20" t="s">
        <v>15</v>
      </c>
      <c r="C118" s="48">
        <v>1943.83</v>
      </c>
      <c r="D118" s="48"/>
      <c r="E118" s="48">
        <v>1943.83</v>
      </c>
      <c r="F118" s="20" t="s">
        <v>227</v>
      </c>
      <c r="G118" s="20" t="s">
        <v>15</v>
      </c>
      <c r="H118" s="48">
        <v>1943.83</v>
      </c>
      <c r="I118" s="48"/>
      <c r="J118" s="48">
        <v>1943.83</v>
      </c>
      <c r="K118" s="76"/>
      <c r="L118" s="48"/>
      <c r="M118" s="48"/>
      <c r="N118" s="76">
        <f>J118+L118</f>
        <v>1943.83</v>
      </c>
      <c r="O118" s="101"/>
      <c r="P118" s="101"/>
      <c r="Q118" s="101"/>
      <c r="R118" s="102"/>
      <c r="S118" s="76">
        <v>1856.56</v>
      </c>
      <c r="T118" s="76">
        <v>1856.56</v>
      </c>
    </row>
    <row r="119" spans="1:20" ht="45" customHeight="1">
      <c r="A119" s="4" t="s">
        <v>16</v>
      </c>
      <c r="B119" s="20"/>
      <c r="C119" s="48"/>
      <c r="D119" s="48"/>
      <c r="E119" s="48"/>
      <c r="F119" s="20" t="s">
        <v>227</v>
      </c>
      <c r="G119" s="20" t="s">
        <v>17</v>
      </c>
      <c r="H119" s="48"/>
      <c r="I119" s="48"/>
      <c r="J119" s="48"/>
      <c r="K119" s="76"/>
      <c r="L119" s="48"/>
      <c r="M119" s="48"/>
      <c r="N119" s="76"/>
      <c r="O119" s="101"/>
      <c r="P119" s="101"/>
      <c r="Q119" s="101"/>
      <c r="R119" s="102"/>
      <c r="S119" s="76">
        <v>87.27</v>
      </c>
      <c r="T119" s="76">
        <v>87.27</v>
      </c>
    </row>
    <row r="120" spans="1:20" ht="110.25">
      <c r="A120" s="57" t="s">
        <v>319</v>
      </c>
      <c r="B120" s="60"/>
      <c r="C120" s="61">
        <f>C121</f>
        <v>8127</v>
      </c>
      <c r="D120" s="61">
        <f>D121</f>
        <v>0</v>
      </c>
      <c r="E120" s="61">
        <f>E121</f>
        <v>8127</v>
      </c>
      <c r="F120" s="60" t="s">
        <v>228</v>
      </c>
      <c r="G120" s="60"/>
      <c r="H120" s="61">
        <f aca="true" t="shared" si="57" ref="H120:O120">H121</f>
        <v>8127</v>
      </c>
      <c r="I120" s="61">
        <f t="shared" si="57"/>
        <v>0</v>
      </c>
      <c r="J120" s="61">
        <f t="shared" si="57"/>
        <v>8127</v>
      </c>
      <c r="K120" s="77">
        <f t="shared" si="57"/>
        <v>0</v>
      </c>
      <c r="L120" s="61">
        <f t="shared" si="57"/>
        <v>0</v>
      </c>
      <c r="M120" s="61">
        <f t="shared" si="57"/>
        <v>0</v>
      </c>
      <c r="N120" s="77">
        <f t="shared" si="57"/>
        <v>8127</v>
      </c>
      <c r="O120" s="103">
        <f t="shared" si="57"/>
        <v>0</v>
      </c>
      <c r="P120" s="103"/>
      <c r="Q120" s="103">
        <f>Q121</f>
        <v>0</v>
      </c>
      <c r="R120" s="104">
        <f>R121</f>
        <v>0</v>
      </c>
      <c r="S120" s="77">
        <f>S121</f>
        <v>8780.1</v>
      </c>
      <c r="T120" s="77">
        <f>T121</f>
        <v>8564.62</v>
      </c>
    </row>
    <row r="121" spans="1:20" ht="31.5">
      <c r="A121" s="22" t="s">
        <v>24</v>
      </c>
      <c r="B121" s="20" t="s">
        <v>25</v>
      </c>
      <c r="C121" s="48">
        <v>8127</v>
      </c>
      <c r="D121" s="48"/>
      <c r="E121" s="44">
        <f>C121+D121</f>
        <v>8127</v>
      </c>
      <c r="F121" s="20" t="s">
        <v>228</v>
      </c>
      <c r="G121" s="20" t="s">
        <v>25</v>
      </c>
      <c r="H121" s="48">
        <v>8127</v>
      </c>
      <c r="I121" s="48"/>
      <c r="J121" s="44">
        <f>H121+I121</f>
        <v>8127</v>
      </c>
      <c r="K121" s="70"/>
      <c r="L121" s="44"/>
      <c r="M121" s="44"/>
      <c r="N121" s="70">
        <f>J121+L121</f>
        <v>8127</v>
      </c>
      <c r="O121" s="101"/>
      <c r="P121" s="101"/>
      <c r="Q121" s="101"/>
      <c r="R121" s="102"/>
      <c r="S121" s="76">
        <v>8780.1</v>
      </c>
      <c r="T121" s="76">
        <v>8564.62</v>
      </c>
    </row>
    <row r="122" spans="1:20" ht="63">
      <c r="A122" s="15" t="s">
        <v>85</v>
      </c>
      <c r="B122" s="16"/>
      <c r="C122" s="46">
        <f>C123+C127</f>
        <v>3673.874</v>
      </c>
      <c r="D122" s="46">
        <f>D123+D127</f>
        <v>114.206</v>
      </c>
      <c r="E122" s="46">
        <f>E123+E127</f>
        <v>3788.08</v>
      </c>
      <c r="F122" s="16" t="s">
        <v>229</v>
      </c>
      <c r="G122" s="16"/>
      <c r="H122" s="46">
        <f aca="true" t="shared" si="58" ref="H122:O122">H123+H127</f>
        <v>3673.874</v>
      </c>
      <c r="I122" s="46">
        <f t="shared" si="58"/>
        <v>114.206</v>
      </c>
      <c r="J122" s="46">
        <f t="shared" si="58"/>
        <v>3788.08</v>
      </c>
      <c r="K122" s="71">
        <f t="shared" si="58"/>
        <v>0</v>
      </c>
      <c r="L122" s="46">
        <f t="shared" si="58"/>
        <v>0</v>
      </c>
      <c r="M122" s="46">
        <f t="shared" si="58"/>
        <v>0</v>
      </c>
      <c r="N122" s="71">
        <f t="shared" si="58"/>
        <v>3788.08</v>
      </c>
      <c r="O122" s="95">
        <f t="shared" si="58"/>
        <v>0</v>
      </c>
      <c r="P122" s="95"/>
      <c r="Q122" s="95">
        <f>Q123+Q127</f>
        <v>0</v>
      </c>
      <c r="R122" s="96">
        <f>R123+R127</f>
        <v>0</v>
      </c>
      <c r="S122" s="71">
        <f>S123+S125+S127</f>
        <v>4090.5</v>
      </c>
      <c r="T122" s="71">
        <f>T123+T125+T127</f>
        <v>4090.5</v>
      </c>
    </row>
    <row r="123" spans="1:20" ht="35.25" customHeight="1">
      <c r="A123" s="57" t="s">
        <v>320</v>
      </c>
      <c r="B123" s="60"/>
      <c r="C123" s="61">
        <f>C124</f>
        <v>3412.594</v>
      </c>
      <c r="D123" s="61">
        <f>D124</f>
        <v>114.206</v>
      </c>
      <c r="E123" s="61">
        <f>E124</f>
        <v>3526.8</v>
      </c>
      <c r="F123" s="60" t="s">
        <v>230</v>
      </c>
      <c r="G123" s="60"/>
      <c r="H123" s="61">
        <f aca="true" t="shared" si="59" ref="H123:O123">H124</f>
        <v>3412.594</v>
      </c>
      <c r="I123" s="61">
        <f t="shared" si="59"/>
        <v>114.206</v>
      </c>
      <c r="J123" s="61">
        <f t="shared" si="59"/>
        <v>3526.8</v>
      </c>
      <c r="K123" s="77">
        <f t="shared" si="59"/>
        <v>0</v>
      </c>
      <c r="L123" s="61">
        <f t="shared" si="59"/>
        <v>0</v>
      </c>
      <c r="M123" s="61">
        <f t="shared" si="59"/>
        <v>0</v>
      </c>
      <c r="N123" s="77">
        <f t="shared" si="59"/>
        <v>3526.8</v>
      </c>
      <c r="O123" s="103">
        <f t="shared" si="59"/>
        <v>0</v>
      </c>
      <c r="P123" s="103"/>
      <c r="Q123" s="103">
        <f>Q124+Q125</f>
        <v>0</v>
      </c>
      <c r="R123" s="104">
        <f>R124+R125</f>
        <v>0</v>
      </c>
      <c r="S123" s="77">
        <f>S124</f>
        <v>3579.22</v>
      </c>
      <c r="T123" s="77">
        <f>T124</f>
        <v>3579.22</v>
      </c>
    </row>
    <row r="124" spans="1:20" ht="47.25">
      <c r="A124" s="22" t="s">
        <v>69</v>
      </c>
      <c r="B124" s="20" t="s">
        <v>13</v>
      </c>
      <c r="C124" s="48">
        <v>3412.594</v>
      </c>
      <c r="D124" s="48">
        <v>114.206</v>
      </c>
      <c r="E124" s="44">
        <f>C124+D124</f>
        <v>3526.8</v>
      </c>
      <c r="F124" s="20" t="s">
        <v>230</v>
      </c>
      <c r="G124" s="20" t="s">
        <v>13</v>
      </c>
      <c r="H124" s="48">
        <v>3412.594</v>
      </c>
      <c r="I124" s="48">
        <v>114.206</v>
      </c>
      <c r="J124" s="44">
        <f>H124+I124</f>
        <v>3526.8</v>
      </c>
      <c r="K124" s="70"/>
      <c r="L124" s="44"/>
      <c r="M124" s="44"/>
      <c r="N124" s="70">
        <f>J124+L124</f>
        <v>3526.8</v>
      </c>
      <c r="O124" s="101"/>
      <c r="P124" s="101"/>
      <c r="Q124" s="101">
        <v>-250</v>
      </c>
      <c r="R124" s="102"/>
      <c r="S124" s="76">
        <v>3579.22</v>
      </c>
      <c r="T124" s="76">
        <v>3579.22</v>
      </c>
    </row>
    <row r="125" spans="1:20" ht="63">
      <c r="A125" s="19" t="s">
        <v>398</v>
      </c>
      <c r="B125" s="18"/>
      <c r="C125" s="47"/>
      <c r="D125" s="47"/>
      <c r="E125" s="43"/>
      <c r="F125" s="18" t="s">
        <v>399</v>
      </c>
      <c r="G125" s="18"/>
      <c r="H125" s="47"/>
      <c r="I125" s="47"/>
      <c r="J125" s="43"/>
      <c r="K125" s="69"/>
      <c r="L125" s="43"/>
      <c r="M125" s="43"/>
      <c r="N125" s="69"/>
      <c r="O125" s="99"/>
      <c r="P125" s="99"/>
      <c r="Q125" s="99">
        <v>250</v>
      </c>
      <c r="R125" s="100"/>
      <c r="S125" s="73">
        <f>S126</f>
        <v>250</v>
      </c>
      <c r="T125" s="73">
        <f>T126</f>
        <v>250</v>
      </c>
    </row>
    <row r="126" spans="1:20" ht="47.25">
      <c r="A126" s="22" t="s">
        <v>69</v>
      </c>
      <c r="B126" s="20"/>
      <c r="C126" s="48"/>
      <c r="D126" s="48"/>
      <c r="E126" s="44"/>
      <c r="F126" s="20" t="s">
        <v>399</v>
      </c>
      <c r="G126" s="20" t="s">
        <v>13</v>
      </c>
      <c r="H126" s="48"/>
      <c r="I126" s="48"/>
      <c r="J126" s="44"/>
      <c r="K126" s="70"/>
      <c r="L126" s="44"/>
      <c r="M126" s="44"/>
      <c r="N126" s="70"/>
      <c r="O126" s="101"/>
      <c r="P126" s="101"/>
      <c r="Q126" s="70">
        <v>250</v>
      </c>
      <c r="R126" s="102"/>
      <c r="S126" s="76">
        <v>250</v>
      </c>
      <c r="T126" s="76">
        <v>250</v>
      </c>
    </row>
    <row r="127" spans="1:20" ht="50.25" customHeight="1">
      <c r="A127" s="57" t="s">
        <v>321</v>
      </c>
      <c r="B127" s="60"/>
      <c r="C127" s="61">
        <f>C128</f>
        <v>261.28</v>
      </c>
      <c r="D127" s="61">
        <f>D128</f>
        <v>0</v>
      </c>
      <c r="E127" s="61">
        <f>E128</f>
        <v>261.28</v>
      </c>
      <c r="F127" s="60" t="s">
        <v>231</v>
      </c>
      <c r="G127" s="60"/>
      <c r="H127" s="61">
        <f aca="true" t="shared" si="60" ref="H127:O127">H128</f>
        <v>261.28</v>
      </c>
      <c r="I127" s="61">
        <f t="shared" si="60"/>
        <v>0</v>
      </c>
      <c r="J127" s="61">
        <f t="shared" si="60"/>
        <v>261.28</v>
      </c>
      <c r="K127" s="77">
        <f t="shared" si="60"/>
        <v>0</v>
      </c>
      <c r="L127" s="61">
        <f t="shared" si="60"/>
        <v>0</v>
      </c>
      <c r="M127" s="61">
        <f t="shared" si="60"/>
        <v>0</v>
      </c>
      <c r="N127" s="77">
        <f t="shared" si="60"/>
        <v>261.28</v>
      </c>
      <c r="O127" s="103">
        <f t="shared" si="60"/>
        <v>0</v>
      </c>
      <c r="P127" s="103"/>
      <c r="Q127" s="103">
        <f>Q128</f>
        <v>0</v>
      </c>
      <c r="R127" s="104">
        <f>R128</f>
        <v>0</v>
      </c>
      <c r="S127" s="77">
        <f>S128+S129</f>
        <v>261.28</v>
      </c>
      <c r="T127" s="77">
        <f>T128+T129</f>
        <v>261.28</v>
      </c>
    </row>
    <row r="128" spans="1:20" ht="93.75" customHeight="1">
      <c r="A128" s="22" t="s">
        <v>14</v>
      </c>
      <c r="B128" s="20" t="s">
        <v>15</v>
      </c>
      <c r="C128" s="48">
        <v>261.28</v>
      </c>
      <c r="D128" s="48"/>
      <c r="E128" s="44">
        <f>C128+D128</f>
        <v>261.28</v>
      </c>
      <c r="F128" s="20" t="s">
        <v>231</v>
      </c>
      <c r="G128" s="20" t="s">
        <v>15</v>
      </c>
      <c r="H128" s="48">
        <v>261.28</v>
      </c>
      <c r="I128" s="48"/>
      <c r="J128" s="44">
        <f>H128+I128</f>
        <v>261.28</v>
      </c>
      <c r="K128" s="70"/>
      <c r="L128" s="44"/>
      <c r="M128" s="44"/>
      <c r="N128" s="70">
        <f>J128+L128</f>
        <v>261.28</v>
      </c>
      <c r="O128" s="101"/>
      <c r="P128" s="101"/>
      <c r="Q128" s="101"/>
      <c r="R128" s="102"/>
      <c r="S128" s="76">
        <v>87.6</v>
      </c>
      <c r="T128" s="76">
        <v>87.6</v>
      </c>
    </row>
    <row r="129" spans="1:20" ht="43.5" customHeight="1">
      <c r="A129" s="4" t="s">
        <v>16</v>
      </c>
      <c r="B129" s="20"/>
      <c r="C129" s="48"/>
      <c r="D129" s="48"/>
      <c r="E129" s="44"/>
      <c r="F129" s="20" t="s">
        <v>231</v>
      </c>
      <c r="G129" s="20" t="s">
        <v>17</v>
      </c>
      <c r="H129" s="48"/>
      <c r="I129" s="48"/>
      <c r="J129" s="44"/>
      <c r="K129" s="70"/>
      <c r="L129" s="44"/>
      <c r="M129" s="44"/>
      <c r="N129" s="70"/>
      <c r="O129" s="101"/>
      <c r="P129" s="101"/>
      <c r="Q129" s="101"/>
      <c r="R129" s="102"/>
      <c r="S129" s="76">
        <v>173.68</v>
      </c>
      <c r="T129" s="76">
        <v>173.68</v>
      </c>
    </row>
    <row r="130" spans="1:20" ht="31.5">
      <c r="A130" s="17" t="s">
        <v>28</v>
      </c>
      <c r="B130" s="21"/>
      <c r="C130" s="49">
        <f>C131+C135+C138</f>
        <v>7627.43</v>
      </c>
      <c r="D130" s="49">
        <f>D131+D135+D138</f>
        <v>0</v>
      </c>
      <c r="E130" s="49">
        <f>E131+E135+E138</f>
        <v>7627.43</v>
      </c>
      <c r="F130" s="21" t="s">
        <v>232</v>
      </c>
      <c r="G130" s="21"/>
      <c r="H130" s="49">
        <f aca="true" t="shared" si="61" ref="H130:O130">H131+H135+H138</f>
        <v>7627.43</v>
      </c>
      <c r="I130" s="49">
        <f t="shared" si="61"/>
        <v>0</v>
      </c>
      <c r="J130" s="49">
        <f t="shared" si="61"/>
        <v>7627.43</v>
      </c>
      <c r="K130" s="75">
        <f t="shared" si="61"/>
        <v>0</v>
      </c>
      <c r="L130" s="49">
        <f t="shared" si="61"/>
        <v>0</v>
      </c>
      <c r="M130" s="49">
        <f t="shared" si="61"/>
        <v>0</v>
      </c>
      <c r="N130" s="75">
        <f t="shared" si="61"/>
        <v>7627.43</v>
      </c>
      <c r="O130" s="97">
        <f t="shared" si="61"/>
        <v>0</v>
      </c>
      <c r="P130" s="97"/>
      <c r="Q130" s="97">
        <f>Q131+Q135+Q138</f>
        <v>0</v>
      </c>
      <c r="R130" s="98">
        <f>R131+R135+R138</f>
        <v>2.5579538487363607E-13</v>
      </c>
      <c r="S130" s="75">
        <f>S131+S135+S138</f>
        <v>7627.43</v>
      </c>
      <c r="T130" s="75">
        <f>T131+T135+T138</f>
        <v>7624.9</v>
      </c>
    </row>
    <row r="131" spans="1:20" ht="67.5" customHeight="1">
      <c r="A131" s="19" t="s">
        <v>86</v>
      </c>
      <c r="B131" s="18"/>
      <c r="C131" s="47">
        <f aca="true" t="shared" si="62" ref="C131:E132">C132</f>
        <v>3000</v>
      </c>
      <c r="D131" s="47">
        <f t="shared" si="62"/>
        <v>0</v>
      </c>
      <c r="E131" s="47">
        <f t="shared" si="62"/>
        <v>3000</v>
      </c>
      <c r="F131" s="18" t="s">
        <v>236</v>
      </c>
      <c r="G131" s="18"/>
      <c r="H131" s="47">
        <f aca="true" t="shared" si="63" ref="H131:O132">H132</f>
        <v>3000</v>
      </c>
      <c r="I131" s="47">
        <f t="shared" si="63"/>
        <v>0</v>
      </c>
      <c r="J131" s="47">
        <f t="shared" si="63"/>
        <v>3000</v>
      </c>
      <c r="K131" s="73">
        <f t="shared" si="63"/>
        <v>0</v>
      </c>
      <c r="L131" s="47">
        <f t="shared" si="63"/>
        <v>0</v>
      </c>
      <c r="M131" s="47">
        <f t="shared" si="63"/>
        <v>0</v>
      </c>
      <c r="N131" s="73">
        <f t="shared" si="63"/>
        <v>3000</v>
      </c>
      <c r="O131" s="99">
        <f t="shared" si="63"/>
        <v>0</v>
      </c>
      <c r="P131" s="99"/>
      <c r="Q131" s="99">
        <f>Q132</f>
        <v>0</v>
      </c>
      <c r="R131" s="100">
        <f>R132</f>
        <v>-141.52999999999975</v>
      </c>
      <c r="S131" s="73">
        <f>S132</f>
        <v>2858.4700000000003</v>
      </c>
      <c r="T131" s="73">
        <f>T132</f>
        <v>2855.94</v>
      </c>
    </row>
    <row r="132" spans="1:20" ht="15.75">
      <c r="A132" s="62" t="s">
        <v>322</v>
      </c>
      <c r="B132" s="58"/>
      <c r="C132" s="59">
        <f t="shared" si="62"/>
        <v>3000</v>
      </c>
      <c r="D132" s="59">
        <f t="shared" si="62"/>
        <v>0</v>
      </c>
      <c r="E132" s="59">
        <f t="shared" si="62"/>
        <v>3000</v>
      </c>
      <c r="F132" s="58" t="s">
        <v>233</v>
      </c>
      <c r="G132" s="58"/>
      <c r="H132" s="59">
        <f t="shared" si="63"/>
        <v>3000</v>
      </c>
      <c r="I132" s="59">
        <f t="shared" si="63"/>
        <v>0</v>
      </c>
      <c r="J132" s="59">
        <f t="shared" si="63"/>
        <v>3000</v>
      </c>
      <c r="K132" s="74">
        <f t="shared" si="63"/>
        <v>0</v>
      </c>
      <c r="L132" s="59">
        <f t="shared" si="63"/>
        <v>0</v>
      </c>
      <c r="M132" s="59">
        <f t="shared" si="63"/>
        <v>0</v>
      </c>
      <c r="N132" s="74">
        <f t="shared" si="63"/>
        <v>3000</v>
      </c>
      <c r="O132" s="105">
        <f t="shared" si="63"/>
        <v>0</v>
      </c>
      <c r="P132" s="105"/>
      <c r="Q132" s="105">
        <f>Q133</f>
        <v>0</v>
      </c>
      <c r="R132" s="106">
        <f>R133+R134</f>
        <v>-141.52999999999975</v>
      </c>
      <c r="S132" s="74">
        <f>S133+S134</f>
        <v>2858.4700000000003</v>
      </c>
      <c r="T132" s="74">
        <f>T133+T134</f>
        <v>2855.94</v>
      </c>
    </row>
    <row r="133" spans="1:20" ht="31.5">
      <c r="A133" s="22" t="s">
        <v>24</v>
      </c>
      <c r="B133" s="20" t="s">
        <v>17</v>
      </c>
      <c r="C133" s="48">
        <v>3000</v>
      </c>
      <c r="D133" s="48"/>
      <c r="E133" s="44">
        <f>C133+D133</f>
        <v>3000</v>
      </c>
      <c r="F133" s="20" t="s">
        <v>233</v>
      </c>
      <c r="G133" s="20" t="s">
        <v>25</v>
      </c>
      <c r="H133" s="48">
        <v>3000</v>
      </c>
      <c r="I133" s="48"/>
      <c r="J133" s="44">
        <f>H133+I133</f>
        <v>3000</v>
      </c>
      <c r="K133" s="70"/>
      <c r="L133" s="44"/>
      <c r="M133" s="44"/>
      <c r="N133" s="70">
        <f>J133+M133</f>
        <v>3000</v>
      </c>
      <c r="O133" s="101"/>
      <c r="P133" s="101"/>
      <c r="Q133" s="101"/>
      <c r="R133" s="44">
        <v>-2422.54</v>
      </c>
      <c r="S133" s="76">
        <v>577.46</v>
      </c>
      <c r="T133" s="76">
        <v>575.75</v>
      </c>
    </row>
    <row r="134" spans="1:20" ht="47.25">
      <c r="A134" s="22" t="s">
        <v>69</v>
      </c>
      <c r="B134" s="20"/>
      <c r="C134" s="48"/>
      <c r="D134" s="48"/>
      <c r="E134" s="44"/>
      <c r="F134" s="20" t="s">
        <v>233</v>
      </c>
      <c r="G134" s="20" t="s">
        <v>13</v>
      </c>
      <c r="H134" s="48"/>
      <c r="I134" s="48"/>
      <c r="J134" s="44"/>
      <c r="K134" s="70"/>
      <c r="L134" s="44"/>
      <c r="M134" s="44"/>
      <c r="N134" s="70"/>
      <c r="O134" s="101"/>
      <c r="P134" s="101"/>
      <c r="Q134" s="101"/>
      <c r="R134" s="44">
        <v>2281.01</v>
      </c>
      <c r="S134" s="76">
        <v>2281.01</v>
      </c>
      <c r="T134" s="76">
        <v>2280.19</v>
      </c>
    </row>
    <row r="135" spans="1:20" ht="47.25">
      <c r="A135" s="57" t="s">
        <v>323</v>
      </c>
      <c r="B135" s="60"/>
      <c r="C135" s="61">
        <f>C136</f>
        <v>2856.28</v>
      </c>
      <c r="D135" s="61">
        <f>D136</f>
        <v>0</v>
      </c>
      <c r="E135" s="61">
        <f>E136</f>
        <v>2856.28</v>
      </c>
      <c r="F135" s="60" t="s">
        <v>400</v>
      </c>
      <c r="G135" s="60"/>
      <c r="H135" s="61">
        <f aca="true" t="shared" si="64" ref="H135:O135">H136</f>
        <v>2856.28</v>
      </c>
      <c r="I135" s="61">
        <f t="shared" si="64"/>
        <v>0</v>
      </c>
      <c r="J135" s="61">
        <f t="shared" si="64"/>
        <v>2856.28</v>
      </c>
      <c r="K135" s="77">
        <f t="shared" si="64"/>
        <v>0</v>
      </c>
      <c r="L135" s="61">
        <f t="shared" si="64"/>
        <v>0</v>
      </c>
      <c r="M135" s="61">
        <f t="shared" si="64"/>
        <v>0</v>
      </c>
      <c r="N135" s="77">
        <f t="shared" si="64"/>
        <v>2856.28</v>
      </c>
      <c r="O135" s="103">
        <f t="shared" si="64"/>
        <v>0</v>
      </c>
      <c r="P135" s="103"/>
      <c r="Q135" s="103">
        <f>Q136+Q137</f>
        <v>0</v>
      </c>
      <c r="R135" s="103">
        <f>R136+R137</f>
        <v>0</v>
      </c>
      <c r="S135" s="77">
        <f>S136+S137</f>
        <v>2856.2799999999997</v>
      </c>
      <c r="T135" s="77">
        <f>T136+T137</f>
        <v>2856.2799999999997</v>
      </c>
    </row>
    <row r="136" spans="1:20" ht="31.5">
      <c r="A136" s="22" t="s">
        <v>24</v>
      </c>
      <c r="B136" s="20" t="s">
        <v>25</v>
      </c>
      <c r="C136" s="48">
        <v>2856.28</v>
      </c>
      <c r="D136" s="48"/>
      <c r="E136" s="44">
        <f>C136+D136</f>
        <v>2856.28</v>
      </c>
      <c r="F136" s="20" t="s">
        <v>400</v>
      </c>
      <c r="G136" s="20" t="s">
        <v>25</v>
      </c>
      <c r="H136" s="48">
        <v>2856.28</v>
      </c>
      <c r="I136" s="48"/>
      <c r="J136" s="44">
        <f>H136+I136</f>
        <v>2856.28</v>
      </c>
      <c r="K136" s="70"/>
      <c r="L136" s="44"/>
      <c r="M136" s="44"/>
      <c r="N136" s="70">
        <f>J136+L136</f>
        <v>2856.28</v>
      </c>
      <c r="O136" s="101"/>
      <c r="P136" s="101"/>
      <c r="Q136" s="70">
        <v>-1766.52</v>
      </c>
      <c r="R136" s="102"/>
      <c r="S136" s="76">
        <v>1089.76</v>
      </c>
      <c r="T136" s="76">
        <v>1089.76</v>
      </c>
    </row>
    <row r="137" spans="1:20" ht="47.25">
      <c r="A137" s="22" t="s">
        <v>69</v>
      </c>
      <c r="B137" s="20"/>
      <c r="C137" s="48"/>
      <c r="D137" s="48"/>
      <c r="E137" s="44"/>
      <c r="F137" s="20" t="s">
        <v>400</v>
      </c>
      <c r="G137" s="20" t="s">
        <v>13</v>
      </c>
      <c r="H137" s="48"/>
      <c r="I137" s="48"/>
      <c r="J137" s="44"/>
      <c r="K137" s="70"/>
      <c r="L137" s="44"/>
      <c r="M137" s="44"/>
      <c r="N137" s="70"/>
      <c r="O137" s="101"/>
      <c r="P137" s="101"/>
      <c r="Q137" s="70">
        <v>1766.52</v>
      </c>
      <c r="R137" s="102"/>
      <c r="S137" s="76">
        <v>1766.52</v>
      </c>
      <c r="T137" s="76">
        <v>1766.52</v>
      </c>
    </row>
    <row r="138" spans="1:20" ht="63">
      <c r="A138" s="57" t="s">
        <v>324</v>
      </c>
      <c r="B138" s="60"/>
      <c r="C138" s="61">
        <f>C139</f>
        <v>1771.15</v>
      </c>
      <c r="D138" s="61">
        <f>D139</f>
        <v>0</v>
      </c>
      <c r="E138" s="61">
        <f>E139</f>
        <v>1771.15</v>
      </c>
      <c r="F138" s="60" t="s">
        <v>380</v>
      </c>
      <c r="G138" s="60"/>
      <c r="H138" s="61">
        <f aca="true" t="shared" si="65" ref="H138:O138">H139</f>
        <v>1771.15</v>
      </c>
      <c r="I138" s="61">
        <f t="shared" si="65"/>
        <v>0</v>
      </c>
      <c r="J138" s="61">
        <f t="shared" si="65"/>
        <v>1771.15</v>
      </c>
      <c r="K138" s="77">
        <f t="shared" si="65"/>
        <v>0</v>
      </c>
      <c r="L138" s="61">
        <f t="shared" si="65"/>
        <v>0</v>
      </c>
      <c r="M138" s="61">
        <f t="shared" si="65"/>
        <v>0</v>
      </c>
      <c r="N138" s="77">
        <f t="shared" si="65"/>
        <v>1771.15</v>
      </c>
      <c r="O138" s="103">
        <f t="shared" si="65"/>
        <v>0</v>
      </c>
      <c r="P138" s="103"/>
      <c r="Q138" s="103">
        <f>Q139</f>
        <v>0</v>
      </c>
      <c r="R138" s="104">
        <f>R139</f>
        <v>141.53</v>
      </c>
      <c r="S138" s="77">
        <f>S139</f>
        <v>1912.68</v>
      </c>
      <c r="T138" s="77">
        <f>T139</f>
        <v>1912.68</v>
      </c>
    </row>
    <row r="139" spans="1:20" ht="47.25">
      <c r="A139" s="22" t="s">
        <v>69</v>
      </c>
      <c r="B139" s="20" t="s">
        <v>25</v>
      </c>
      <c r="C139" s="48">
        <v>1771.15</v>
      </c>
      <c r="D139" s="48"/>
      <c r="E139" s="44">
        <f>C139+D139</f>
        <v>1771.15</v>
      </c>
      <c r="F139" s="20" t="s">
        <v>380</v>
      </c>
      <c r="G139" s="20" t="s">
        <v>13</v>
      </c>
      <c r="H139" s="48">
        <v>1771.15</v>
      </c>
      <c r="I139" s="48"/>
      <c r="J139" s="44">
        <f>H139+I139</f>
        <v>1771.15</v>
      </c>
      <c r="K139" s="70"/>
      <c r="L139" s="44"/>
      <c r="M139" s="44"/>
      <c r="N139" s="70">
        <f>J139+L139</f>
        <v>1771.15</v>
      </c>
      <c r="O139" s="101"/>
      <c r="P139" s="101"/>
      <c r="Q139" s="101"/>
      <c r="R139" s="102">
        <v>141.53</v>
      </c>
      <c r="S139" s="76">
        <v>1912.68</v>
      </c>
      <c r="T139" s="76">
        <v>1912.68</v>
      </c>
    </row>
    <row r="140" spans="1:20" ht="15.75">
      <c r="A140" s="17" t="s">
        <v>2</v>
      </c>
      <c r="B140" s="21"/>
      <c r="C140" s="49">
        <f aca="true" t="shared" si="66" ref="C140:E142">C141</f>
        <v>100</v>
      </c>
      <c r="D140" s="49">
        <f t="shared" si="66"/>
        <v>0</v>
      </c>
      <c r="E140" s="49">
        <f t="shared" si="66"/>
        <v>100</v>
      </c>
      <c r="F140" s="21" t="s">
        <v>234</v>
      </c>
      <c r="G140" s="21"/>
      <c r="H140" s="49">
        <f aca="true" t="shared" si="67" ref="H140:O142">H141</f>
        <v>100</v>
      </c>
      <c r="I140" s="49">
        <f t="shared" si="67"/>
        <v>0</v>
      </c>
      <c r="J140" s="49">
        <f t="shared" si="67"/>
        <v>100</v>
      </c>
      <c r="K140" s="75">
        <f t="shared" si="67"/>
        <v>0</v>
      </c>
      <c r="L140" s="49">
        <f t="shared" si="67"/>
        <v>0</v>
      </c>
      <c r="M140" s="49">
        <f t="shared" si="67"/>
        <v>0</v>
      </c>
      <c r="N140" s="75">
        <f t="shared" si="67"/>
        <v>100</v>
      </c>
      <c r="O140" s="97">
        <f t="shared" si="67"/>
        <v>0</v>
      </c>
      <c r="P140" s="97"/>
      <c r="Q140" s="97">
        <f aca="true" t="shared" si="68" ref="Q140:T142">Q141</f>
        <v>0</v>
      </c>
      <c r="R140" s="98">
        <f t="shared" si="68"/>
        <v>0</v>
      </c>
      <c r="S140" s="75">
        <f>S141</f>
        <v>100</v>
      </c>
      <c r="T140" s="75">
        <f>T141</f>
        <v>0</v>
      </c>
    </row>
    <row r="141" spans="1:20" ht="66" customHeight="1">
      <c r="A141" s="19" t="s">
        <v>88</v>
      </c>
      <c r="B141" s="18"/>
      <c r="C141" s="47">
        <f t="shared" si="66"/>
        <v>100</v>
      </c>
      <c r="D141" s="47">
        <f t="shared" si="66"/>
        <v>0</v>
      </c>
      <c r="E141" s="47">
        <f t="shared" si="66"/>
        <v>100</v>
      </c>
      <c r="F141" s="18" t="s">
        <v>237</v>
      </c>
      <c r="G141" s="18"/>
      <c r="H141" s="47">
        <f t="shared" si="67"/>
        <v>100</v>
      </c>
      <c r="I141" s="47">
        <f t="shared" si="67"/>
        <v>0</v>
      </c>
      <c r="J141" s="47">
        <f t="shared" si="67"/>
        <v>100</v>
      </c>
      <c r="K141" s="73">
        <f t="shared" si="67"/>
        <v>0</v>
      </c>
      <c r="L141" s="47">
        <f t="shared" si="67"/>
        <v>0</v>
      </c>
      <c r="M141" s="47">
        <f t="shared" si="67"/>
        <v>0</v>
      </c>
      <c r="N141" s="73">
        <f t="shared" si="67"/>
        <v>100</v>
      </c>
      <c r="O141" s="99">
        <f t="shared" si="67"/>
        <v>0</v>
      </c>
      <c r="P141" s="99"/>
      <c r="Q141" s="99">
        <f t="shared" si="68"/>
        <v>0</v>
      </c>
      <c r="R141" s="100">
        <f t="shared" si="68"/>
        <v>0</v>
      </c>
      <c r="S141" s="73">
        <f t="shared" si="68"/>
        <v>100</v>
      </c>
      <c r="T141" s="73">
        <f t="shared" si="68"/>
        <v>0</v>
      </c>
    </row>
    <row r="142" spans="1:20" ht="31.5">
      <c r="A142" s="22" t="s">
        <v>89</v>
      </c>
      <c r="B142" s="20"/>
      <c r="C142" s="48">
        <f t="shared" si="66"/>
        <v>100</v>
      </c>
      <c r="D142" s="48">
        <f t="shared" si="66"/>
        <v>0</v>
      </c>
      <c r="E142" s="48">
        <f t="shared" si="66"/>
        <v>100</v>
      </c>
      <c r="F142" s="20" t="s">
        <v>235</v>
      </c>
      <c r="G142" s="20"/>
      <c r="H142" s="48">
        <f t="shared" si="67"/>
        <v>100</v>
      </c>
      <c r="I142" s="48">
        <f t="shared" si="67"/>
        <v>0</v>
      </c>
      <c r="J142" s="48">
        <f t="shared" si="67"/>
        <v>100</v>
      </c>
      <c r="K142" s="76">
        <f t="shared" si="67"/>
        <v>0</v>
      </c>
      <c r="L142" s="48">
        <f t="shared" si="67"/>
        <v>0</v>
      </c>
      <c r="M142" s="48">
        <f t="shared" si="67"/>
        <v>0</v>
      </c>
      <c r="N142" s="76">
        <f t="shared" si="67"/>
        <v>100</v>
      </c>
      <c r="O142" s="101">
        <f t="shared" si="67"/>
        <v>0</v>
      </c>
      <c r="P142" s="101"/>
      <c r="Q142" s="101">
        <f t="shared" si="68"/>
        <v>0</v>
      </c>
      <c r="R142" s="102">
        <f t="shared" si="68"/>
        <v>0</v>
      </c>
      <c r="S142" s="76">
        <f>S143</f>
        <v>100</v>
      </c>
      <c r="T142" s="76">
        <f t="shared" si="68"/>
        <v>0</v>
      </c>
    </row>
    <row r="143" spans="1:20" ht="31.5">
      <c r="A143" s="22" t="s">
        <v>16</v>
      </c>
      <c r="B143" s="20" t="s">
        <v>17</v>
      </c>
      <c r="C143" s="48">
        <v>100</v>
      </c>
      <c r="D143" s="48"/>
      <c r="E143" s="44">
        <f>C143+D143</f>
        <v>100</v>
      </c>
      <c r="F143" s="20" t="s">
        <v>235</v>
      </c>
      <c r="G143" s="20" t="s">
        <v>17</v>
      </c>
      <c r="H143" s="48">
        <v>100</v>
      </c>
      <c r="I143" s="48"/>
      <c r="J143" s="44">
        <f>H143+I143</f>
        <v>100</v>
      </c>
      <c r="K143" s="70"/>
      <c r="L143" s="44"/>
      <c r="M143" s="44"/>
      <c r="N143" s="70">
        <f>J143+M143</f>
        <v>100</v>
      </c>
      <c r="O143" s="101"/>
      <c r="P143" s="101"/>
      <c r="Q143" s="101"/>
      <c r="R143" s="102"/>
      <c r="S143" s="76">
        <v>100</v>
      </c>
      <c r="T143" s="76">
        <v>0</v>
      </c>
    </row>
    <row r="144" spans="1:20" ht="31.5">
      <c r="A144" s="17" t="s">
        <v>61</v>
      </c>
      <c r="B144" s="21"/>
      <c r="C144" s="49">
        <f>C145+C149</f>
        <v>2287.15</v>
      </c>
      <c r="D144" s="49">
        <f>D145+D149</f>
        <v>0</v>
      </c>
      <c r="E144" s="49">
        <f>E145+E149</f>
        <v>2287.15</v>
      </c>
      <c r="F144" s="21" t="s">
        <v>238</v>
      </c>
      <c r="G144" s="21"/>
      <c r="H144" s="49">
        <f aca="true" t="shared" si="69" ref="H144:O144">H145+H149</f>
        <v>2287.15</v>
      </c>
      <c r="I144" s="49">
        <f t="shared" si="69"/>
        <v>0</v>
      </c>
      <c r="J144" s="49">
        <f t="shared" si="69"/>
        <v>2287.15</v>
      </c>
      <c r="K144" s="75">
        <f t="shared" si="69"/>
        <v>0</v>
      </c>
      <c r="L144" s="49">
        <f t="shared" si="69"/>
        <v>0</v>
      </c>
      <c r="M144" s="49">
        <f t="shared" si="69"/>
        <v>0</v>
      </c>
      <c r="N144" s="75">
        <f t="shared" si="69"/>
        <v>2287.15</v>
      </c>
      <c r="O144" s="97">
        <f t="shared" si="69"/>
        <v>0</v>
      </c>
      <c r="P144" s="97"/>
      <c r="Q144" s="97">
        <f>Q145+Q149</f>
        <v>0</v>
      </c>
      <c r="R144" s="98">
        <f>R145+R149</f>
        <v>0</v>
      </c>
      <c r="S144" s="75">
        <f>S145+S149</f>
        <v>2281.9300000000003</v>
      </c>
      <c r="T144" s="75">
        <f>T145+T149</f>
        <v>2169.77</v>
      </c>
    </row>
    <row r="145" spans="1:20" ht="31.5">
      <c r="A145" s="19" t="s">
        <v>91</v>
      </c>
      <c r="B145" s="18"/>
      <c r="C145" s="47">
        <f aca="true" t="shared" si="70" ref="C145:E146">C146</f>
        <v>580.6</v>
      </c>
      <c r="D145" s="47">
        <f t="shared" si="70"/>
        <v>0</v>
      </c>
      <c r="E145" s="47">
        <f t="shared" si="70"/>
        <v>580.6</v>
      </c>
      <c r="F145" s="18" t="s">
        <v>239</v>
      </c>
      <c r="G145" s="18"/>
      <c r="H145" s="47">
        <f aca="true" t="shared" si="71" ref="H145:O145">H146</f>
        <v>580.6</v>
      </c>
      <c r="I145" s="47">
        <f t="shared" si="71"/>
        <v>0</v>
      </c>
      <c r="J145" s="47">
        <f t="shared" si="71"/>
        <v>580.6</v>
      </c>
      <c r="K145" s="73">
        <f t="shared" si="71"/>
        <v>0</v>
      </c>
      <c r="L145" s="47">
        <f t="shared" si="71"/>
        <v>0</v>
      </c>
      <c r="M145" s="47">
        <f t="shared" si="71"/>
        <v>0</v>
      </c>
      <c r="N145" s="73">
        <f t="shared" si="71"/>
        <v>580.6</v>
      </c>
      <c r="O145" s="99">
        <f t="shared" si="71"/>
        <v>0</v>
      </c>
      <c r="P145" s="99"/>
      <c r="Q145" s="99">
        <f>Q146</f>
        <v>0</v>
      </c>
      <c r="R145" s="100">
        <f>R146</f>
        <v>0</v>
      </c>
      <c r="S145" s="73">
        <f>S146</f>
        <v>575.38</v>
      </c>
      <c r="T145" s="73">
        <f>T146</f>
        <v>463.21999999999997</v>
      </c>
    </row>
    <row r="146" spans="1:20" ht="15.75">
      <c r="A146" s="22" t="s">
        <v>92</v>
      </c>
      <c r="B146" s="20"/>
      <c r="C146" s="48">
        <f t="shared" si="70"/>
        <v>580.6</v>
      </c>
      <c r="D146" s="48">
        <f t="shared" si="70"/>
        <v>0</v>
      </c>
      <c r="E146" s="48">
        <f t="shared" si="70"/>
        <v>580.6</v>
      </c>
      <c r="F146" s="20" t="s">
        <v>240</v>
      </c>
      <c r="G146" s="20"/>
      <c r="H146" s="48">
        <f aca="true" t="shared" si="72" ref="H146:O146">H147</f>
        <v>580.6</v>
      </c>
      <c r="I146" s="48">
        <f t="shared" si="72"/>
        <v>0</v>
      </c>
      <c r="J146" s="48">
        <f t="shared" si="72"/>
        <v>580.6</v>
      </c>
      <c r="K146" s="76">
        <f t="shared" si="72"/>
        <v>0</v>
      </c>
      <c r="L146" s="48">
        <f t="shared" si="72"/>
        <v>0</v>
      </c>
      <c r="M146" s="48">
        <f t="shared" si="72"/>
        <v>0</v>
      </c>
      <c r="N146" s="76">
        <f t="shared" si="72"/>
        <v>580.6</v>
      </c>
      <c r="O146" s="101">
        <f t="shared" si="72"/>
        <v>0</v>
      </c>
      <c r="P146" s="101"/>
      <c r="Q146" s="101">
        <f>Q147</f>
        <v>0</v>
      </c>
      <c r="R146" s="102">
        <f>R147</f>
        <v>0</v>
      </c>
      <c r="S146" s="76">
        <f>S147+S148</f>
        <v>575.38</v>
      </c>
      <c r="T146" s="76">
        <f>T147+T148</f>
        <v>463.21999999999997</v>
      </c>
    </row>
    <row r="147" spans="1:20" ht="31.5">
      <c r="A147" s="22" t="s">
        <v>16</v>
      </c>
      <c r="B147" s="20" t="s">
        <v>17</v>
      </c>
      <c r="C147" s="48">
        <v>580.6</v>
      </c>
      <c r="D147" s="48"/>
      <c r="E147" s="44">
        <f>C147+D147</f>
        <v>580.6</v>
      </c>
      <c r="F147" s="20" t="s">
        <v>240</v>
      </c>
      <c r="G147" s="20" t="s">
        <v>17</v>
      </c>
      <c r="H147" s="48">
        <v>580.6</v>
      </c>
      <c r="I147" s="48"/>
      <c r="J147" s="44">
        <f>H147+I147</f>
        <v>580.6</v>
      </c>
      <c r="K147" s="70"/>
      <c r="L147" s="44"/>
      <c r="M147" s="44"/>
      <c r="N147" s="70">
        <f>J147+M147</f>
        <v>580.6</v>
      </c>
      <c r="O147" s="101"/>
      <c r="P147" s="101"/>
      <c r="Q147" s="101"/>
      <c r="R147" s="102"/>
      <c r="S147" s="76">
        <f>68.4+326.98</f>
        <v>395.38</v>
      </c>
      <c r="T147" s="76">
        <f>59.8+223.42</f>
        <v>283.21999999999997</v>
      </c>
    </row>
    <row r="148" spans="1:20" ht="31.5">
      <c r="A148" s="22" t="s">
        <v>24</v>
      </c>
      <c r="B148" s="20"/>
      <c r="C148" s="48"/>
      <c r="D148" s="48"/>
      <c r="E148" s="44"/>
      <c r="F148" s="20" t="s">
        <v>240</v>
      </c>
      <c r="G148" s="20" t="s">
        <v>25</v>
      </c>
      <c r="H148" s="48"/>
      <c r="I148" s="48"/>
      <c r="J148" s="44"/>
      <c r="K148" s="70"/>
      <c r="L148" s="44"/>
      <c r="M148" s="44"/>
      <c r="N148" s="70"/>
      <c r="O148" s="101"/>
      <c r="P148" s="101"/>
      <c r="Q148" s="101"/>
      <c r="R148" s="102"/>
      <c r="S148" s="76">
        <v>180</v>
      </c>
      <c r="T148" s="76">
        <v>180</v>
      </c>
    </row>
    <row r="149" spans="1:20" ht="31.5">
      <c r="A149" s="57" t="s">
        <v>325</v>
      </c>
      <c r="B149" s="60"/>
      <c r="C149" s="61">
        <f>C150+C151</f>
        <v>1706.55</v>
      </c>
      <c r="D149" s="61">
        <f>D150+D151</f>
        <v>0</v>
      </c>
      <c r="E149" s="61">
        <f>E150+E151</f>
        <v>1706.55</v>
      </c>
      <c r="F149" s="60" t="s">
        <v>241</v>
      </c>
      <c r="G149" s="60"/>
      <c r="H149" s="61">
        <f aca="true" t="shared" si="73" ref="H149:O149">H150+H151</f>
        <v>1706.55</v>
      </c>
      <c r="I149" s="61">
        <f t="shared" si="73"/>
        <v>0</v>
      </c>
      <c r="J149" s="61">
        <f t="shared" si="73"/>
        <v>1706.55</v>
      </c>
      <c r="K149" s="77">
        <f t="shared" si="73"/>
        <v>0</v>
      </c>
      <c r="L149" s="61">
        <f t="shared" si="73"/>
        <v>0</v>
      </c>
      <c r="M149" s="61">
        <f t="shared" si="73"/>
        <v>0</v>
      </c>
      <c r="N149" s="77">
        <f t="shared" si="73"/>
        <v>1706.55</v>
      </c>
      <c r="O149" s="103">
        <f t="shared" si="73"/>
        <v>0</v>
      </c>
      <c r="P149" s="103"/>
      <c r="Q149" s="103">
        <f>Q150+Q151</f>
        <v>0</v>
      </c>
      <c r="R149" s="104">
        <f>R150+R151</f>
        <v>0</v>
      </c>
      <c r="S149" s="77">
        <f>S150+S151</f>
        <v>1706.5500000000002</v>
      </c>
      <c r="T149" s="77">
        <f>T150+T151</f>
        <v>1706.5500000000002</v>
      </c>
    </row>
    <row r="150" spans="1:20" ht="96.75" customHeight="1">
      <c r="A150" s="4" t="s">
        <v>14</v>
      </c>
      <c r="B150" s="20" t="s">
        <v>15</v>
      </c>
      <c r="C150" s="48">
        <v>1656.55</v>
      </c>
      <c r="D150" s="48"/>
      <c r="E150" s="44">
        <f>C150+D150</f>
        <v>1656.55</v>
      </c>
      <c r="F150" s="20" t="s">
        <v>241</v>
      </c>
      <c r="G150" s="20" t="s">
        <v>15</v>
      </c>
      <c r="H150" s="48">
        <v>1656.55</v>
      </c>
      <c r="I150" s="48"/>
      <c r="J150" s="44">
        <f>H150+I150</f>
        <v>1656.55</v>
      </c>
      <c r="K150" s="70"/>
      <c r="L150" s="44"/>
      <c r="M150" s="44"/>
      <c r="N150" s="70">
        <f>J150+L150</f>
        <v>1656.55</v>
      </c>
      <c r="O150" s="101"/>
      <c r="P150" s="101"/>
      <c r="Q150" s="101">
        <v>-36.6</v>
      </c>
      <c r="R150" s="102"/>
      <c r="S150" s="76">
        <v>1512.89</v>
      </c>
      <c r="T150" s="76">
        <v>1512.89</v>
      </c>
    </row>
    <row r="151" spans="1:20" ht="31.5">
      <c r="A151" s="4" t="s">
        <v>16</v>
      </c>
      <c r="B151" s="20" t="s">
        <v>17</v>
      </c>
      <c r="C151" s="48">
        <v>50</v>
      </c>
      <c r="D151" s="48"/>
      <c r="E151" s="44">
        <f>C151+D151</f>
        <v>50</v>
      </c>
      <c r="F151" s="20" t="s">
        <v>241</v>
      </c>
      <c r="G151" s="20" t="s">
        <v>17</v>
      </c>
      <c r="H151" s="48">
        <v>50</v>
      </c>
      <c r="I151" s="48"/>
      <c r="J151" s="44">
        <f>H151+I151</f>
        <v>50</v>
      </c>
      <c r="K151" s="70"/>
      <c r="L151" s="44"/>
      <c r="M151" s="44"/>
      <c r="N151" s="70">
        <f>J151+L151</f>
        <v>50</v>
      </c>
      <c r="O151" s="101"/>
      <c r="P151" s="101"/>
      <c r="Q151" s="101">
        <v>36.6</v>
      </c>
      <c r="R151" s="102"/>
      <c r="S151" s="76">
        <v>193.66</v>
      </c>
      <c r="T151" s="76">
        <v>193.66</v>
      </c>
    </row>
    <row r="152" spans="1:20" s="34" customFormat="1" ht="87.75" customHeight="1">
      <c r="A152" s="12" t="s">
        <v>242</v>
      </c>
      <c r="B152" s="23"/>
      <c r="C152" s="45" t="e">
        <f>C153</f>
        <v>#REF!</v>
      </c>
      <c r="D152" s="45" t="e">
        <f>D153</f>
        <v>#REF!</v>
      </c>
      <c r="E152" s="45" t="e">
        <f>E153</f>
        <v>#REF!</v>
      </c>
      <c r="F152" s="23" t="s">
        <v>22</v>
      </c>
      <c r="G152" s="23"/>
      <c r="H152" s="45" t="e">
        <f aca="true" t="shared" si="74" ref="H152:O152">H153</f>
        <v>#REF!</v>
      </c>
      <c r="I152" s="45" t="e">
        <f t="shared" si="74"/>
        <v>#REF!</v>
      </c>
      <c r="J152" s="45" t="e">
        <f t="shared" si="74"/>
        <v>#REF!</v>
      </c>
      <c r="K152" s="67" t="e">
        <f t="shared" si="74"/>
        <v>#REF!</v>
      </c>
      <c r="L152" s="45" t="e">
        <f t="shared" si="74"/>
        <v>#REF!</v>
      </c>
      <c r="M152" s="45" t="e">
        <f t="shared" si="74"/>
        <v>#REF!</v>
      </c>
      <c r="N152" s="67" t="e">
        <f t="shared" si="74"/>
        <v>#REF!</v>
      </c>
      <c r="O152" s="95" t="e">
        <f t="shared" si="74"/>
        <v>#REF!</v>
      </c>
      <c r="P152" s="95"/>
      <c r="Q152" s="95" t="e">
        <f>Q153</f>
        <v>#REF!</v>
      </c>
      <c r="R152" s="96" t="e">
        <f>R153</f>
        <v>#REF!</v>
      </c>
      <c r="S152" s="71">
        <f>S153</f>
        <v>1589.65</v>
      </c>
      <c r="T152" s="71">
        <f>T153</f>
        <v>1512</v>
      </c>
    </row>
    <row r="153" spans="1:20" ht="33.75" customHeight="1">
      <c r="A153" s="28" t="s">
        <v>90</v>
      </c>
      <c r="B153" s="29"/>
      <c r="C153" s="50" t="e">
        <f>#REF!</f>
        <v>#REF!</v>
      </c>
      <c r="D153" s="50" t="e">
        <f>#REF!</f>
        <v>#REF!</v>
      </c>
      <c r="E153" s="50" t="e">
        <f>#REF!</f>
        <v>#REF!</v>
      </c>
      <c r="F153" s="29" t="s">
        <v>243</v>
      </c>
      <c r="G153" s="29"/>
      <c r="H153" s="50" t="e">
        <f>#REF!</f>
        <v>#REF!</v>
      </c>
      <c r="I153" s="50" t="e">
        <f>#REF!</f>
        <v>#REF!</v>
      </c>
      <c r="J153" s="50" t="e">
        <f>#REF!+J154</f>
        <v>#REF!</v>
      </c>
      <c r="K153" s="50" t="e">
        <f>#REF!+K154</f>
        <v>#REF!</v>
      </c>
      <c r="L153" s="50" t="e">
        <f>#REF!+L154</f>
        <v>#REF!</v>
      </c>
      <c r="M153" s="50" t="e">
        <f>#REF!+M154</f>
        <v>#REF!</v>
      </c>
      <c r="N153" s="72" t="e">
        <f>#REF!+N154</f>
        <v>#REF!</v>
      </c>
      <c r="O153" s="104" t="e">
        <f>#REF!+O154</f>
        <v>#REF!</v>
      </c>
      <c r="P153" s="104"/>
      <c r="Q153" s="103" t="e">
        <f>#REF!+Q154</f>
        <v>#REF!</v>
      </c>
      <c r="R153" s="104" t="e">
        <f>#REF!+R154</f>
        <v>#REF!</v>
      </c>
      <c r="S153" s="77">
        <f>S154</f>
        <v>1589.65</v>
      </c>
      <c r="T153" s="77">
        <f>T154</f>
        <v>1512</v>
      </c>
    </row>
    <row r="154" spans="1:20" ht="39" customHeight="1">
      <c r="A154" s="28" t="s">
        <v>360</v>
      </c>
      <c r="B154" s="29"/>
      <c r="C154" s="50"/>
      <c r="D154" s="50"/>
      <c r="E154" s="43"/>
      <c r="F154" s="29" t="s">
        <v>361</v>
      </c>
      <c r="G154" s="29"/>
      <c r="H154" s="50"/>
      <c r="I154" s="50"/>
      <c r="J154" s="43">
        <f>J155</f>
        <v>0</v>
      </c>
      <c r="K154" s="69"/>
      <c r="L154" s="43">
        <f>L155</f>
        <v>1013.65</v>
      </c>
      <c r="M154" s="43">
        <f>M155</f>
        <v>576</v>
      </c>
      <c r="N154" s="69">
        <f>N155</f>
        <v>1589.65</v>
      </c>
      <c r="O154" s="99"/>
      <c r="P154" s="99"/>
      <c r="Q154" s="99">
        <f>Q155</f>
        <v>0</v>
      </c>
      <c r="R154" s="100">
        <f>R155</f>
        <v>0</v>
      </c>
      <c r="S154" s="73">
        <f>S155</f>
        <v>1589.65</v>
      </c>
      <c r="T154" s="73">
        <f>T155</f>
        <v>1512</v>
      </c>
    </row>
    <row r="155" spans="1:20" ht="31.5">
      <c r="A155" s="26" t="s">
        <v>24</v>
      </c>
      <c r="B155" s="27"/>
      <c r="C155" s="51"/>
      <c r="D155" s="51"/>
      <c r="E155" s="44"/>
      <c r="F155" s="27" t="s">
        <v>361</v>
      </c>
      <c r="G155" s="27" t="s">
        <v>25</v>
      </c>
      <c r="H155" s="51"/>
      <c r="I155" s="51"/>
      <c r="J155" s="44"/>
      <c r="K155" s="70"/>
      <c r="L155" s="44">
        <v>1013.65</v>
      </c>
      <c r="M155" s="44">
        <v>576</v>
      </c>
      <c r="N155" s="70">
        <f>J155+L155+M155</f>
        <v>1589.65</v>
      </c>
      <c r="O155" s="101"/>
      <c r="P155" s="101"/>
      <c r="Q155" s="101"/>
      <c r="R155" s="102"/>
      <c r="S155" s="76">
        <v>1589.65</v>
      </c>
      <c r="T155" s="76">
        <v>1512</v>
      </c>
    </row>
    <row r="156" spans="1:20" ht="20.25" customHeight="1">
      <c r="A156" s="30" t="s">
        <v>122</v>
      </c>
      <c r="B156" s="31"/>
      <c r="C156" s="40">
        <f>C157</f>
        <v>55869.829</v>
      </c>
      <c r="D156" s="40" t="e">
        <f>D157</f>
        <v>#REF!</v>
      </c>
      <c r="E156" s="40" t="e">
        <f>E157</f>
        <v>#REF!</v>
      </c>
      <c r="F156" s="31" t="s">
        <v>40</v>
      </c>
      <c r="G156" s="31"/>
      <c r="H156" s="40">
        <f aca="true" t="shared" si="75" ref="H156:O156">H157</f>
        <v>55869.829</v>
      </c>
      <c r="I156" s="40" t="e">
        <f t="shared" si="75"/>
        <v>#REF!</v>
      </c>
      <c r="J156" s="40">
        <f t="shared" si="75"/>
        <v>56660.199</v>
      </c>
      <c r="K156" s="66">
        <f t="shared" si="75"/>
        <v>336.28999999999996</v>
      </c>
      <c r="L156" s="40">
        <f t="shared" si="75"/>
        <v>150.001</v>
      </c>
      <c r="M156" s="40">
        <f t="shared" si="75"/>
        <v>1019.7</v>
      </c>
      <c r="N156" s="66">
        <f t="shared" si="75"/>
        <v>58166.19</v>
      </c>
      <c r="O156" s="93">
        <f t="shared" si="75"/>
        <v>803.41</v>
      </c>
      <c r="P156" s="93"/>
      <c r="Q156" s="93">
        <f>Q157</f>
        <v>0</v>
      </c>
      <c r="R156" s="94">
        <f>R157</f>
        <v>4500</v>
      </c>
      <c r="S156" s="127">
        <f>S157</f>
        <v>67317.6</v>
      </c>
      <c r="T156" s="127">
        <f>T157</f>
        <v>67281.22</v>
      </c>
    </row>
    <row r="157" spans="1:20" s="34" customFormat="1" ht="32.25" customHeight="1">
      <c r="A157" s="12" t="s">
        <v>147</v>
      </c>
      <c r="B157" s="23"/>
      <c r="C157" s="45">
        <f>C158+C163+C168+C172</f>
        <v>55869.829</v>
      </c>
      <c r="D157" s="45" t="e">
        <f>D158+D163+D168+D172</f>
        <v>#REF!</v>
      </c>
      <c r="E157" s="45" t="e">
        <f>E158+E163+E168+E172</f>
        <v>#REF!</v>
      </c>
      <c r="F157" s="23" t="s">
        <v>123</v>
      </c>
      <c r="G157" s="23"/>
      <c r="H157" s="45">
        <f aca="true" t="shared" si="76" ref="H157:O157">H158+H163+H168+H172</f>
        <v>55869.829</v>
      </c>
      <c r="I157" s="45" t="e">
        <f t="shared" si="76"/>
        <v>#REF!</v>
      </c>
      <c r="J157" s="45">
        <f t="shared" si="76"/>
        <v>56660.199</v>
      </c>
      <c r="K157" s="67">
        <f t="shared" si="76"/>
        <v>336.28999999999996</v>
      </c>
      <c r="L157" s="45">
        <f t="shared" si="76"/>
        <v>150.001</v>
      </c>
      <c r="M157" s="45">
        <f t="shared" si="76"/>
        <v>1019.7</v>
      </c>
      <c r="N157" s="67">
        <f t="shared" si="76"/>
        <v>58166.19</v>
      </c>
      <c r="O157" s="95">
        <f t="shared" si="76"/>
        <v>803.41</v>
      </c>
      <c r="P157" s="95"/>
      <c r="Q157" s="95">
        <f>Q158+Q163+Q168+Q172</f>
        <v>0</v>
      </c>
      <c r="R157" s="96">
        <f>R158+R163+R168+R172</f>
        <v>4500</v>
      </c>
      <c r="S157" s="71">
        <f>S158+S163+S168+S172</f>
        <v>67317.6</v>
      </c>
      <c r="T157" s="71">
        <f>T158+T163+T168+T172</f>
        <v>67281.22</v>
      </c>
    </row>
    <row r="158" spans="1:20" ht="49.5" customHeight="1">
      <c r="A158" s="10" t="s">
        <v>98</v>
      </c>
      <c r="B158" s="9"/>
      <c r="C158" s="42">
        <f aca="true" t="shared" si="77" ref="C158:E159">C159</f>
        <v>36540</v>
      </c>
      <c r="D158" s="42" t="e">
        <f t="shared" si="77"/>
        <v>#REF!</v>
      </c>
      <c r="E158" s="42" t="e">
        <f t="shared" si="77"/>
        <v>#REF!</v>
      </c>
      <c r="F158" s="9" t="s">
        <v>124</v>
      </c>
      <c r="G158" s="9"/>
      <c r="H158" s="42">
        <f aca="true" t="shared" si="78" ref="H158:O159">H159</f>
        <v>36540</v>
      </c>
      <c r="I158" s="42" t="e">
        <f t="shared" si="78"/>
        <v>#REF!</v>
      </c>
      <c r="J158" s="42">
        <f t="shared" si="78"/>
        <v>36910</v>
      </c>
      <c r="K158" s="68">
        <f t="shared" si="78"/>
        <v>336.28999999999996</v>
      </c>
      <c r="L158" s="42">
        <f t="shared" si="78"/>
        <v>0</v>
      </c>
      <c r="M158" s="42">
        <f t="shared" si="78"/>
        <v>1020</v>
      </c>
      <c r="N158" s="68">
        <f t="shared" si="78"/>
        <v>38266.29</v>
      </c>
      <c r="O158" s="97">
        <f t="shared" si="78"/>
        <v>803.41</v>
      </c>
      <c r="P158" s="97"/>
      <c r="Q158" s="97">
        <f aca="true" t="shared" si="79" ref="Q158:T159">Q159</f>
        <v>0</v>
      </c>
      <c r="R158" s="98">
        <f t="shared" si="79"/>
        <v>4500</v>
      </c>
      <c r="S158" s="75">
        <f t="shared" si="79"/>
        <v>46062.05</v>
      </c>
      <c r="T158" s="75">
        <f t="shared" si="79"/>
        <v>46046.05</v>
      </c>
    </row>
    <row r="159" spans="1:20" ht="83.25" customHeight="1">
      <c r="A159" s="13" t="s">
        <v>97</v>
      </c>
      <c r="B159" s="14"/>
      <c r="C159" s="43">
        <f t="shared" si="77"/>
        <v>36540</v>
      </c>
      <c r="D159" s="43" t="e">
        <f t="shared" si="77"/>
        <v>#REF!</v>
      </c>
      <c r="E159" s="43" t="e">
        <f t="shared" si="77"/>
        <v>#REF!</v>
      </c>
      <c r="F159" s="14" t="s">
        <v>381</v>
      </c>
      <c r="G159" s="14"/>
      <c r="H159" s="43">
        <f t="shared" si="78"/>
        <v>36540</v>
      </c>
      <c r="I159" s="43" t="e">
        <f t="shared" si="78"/>
        <v>#REF!</v>
      </c>
      <c r="J159" s="43">
        <f t="shared" si="78"/>
        <v>36910</v>
      </c>
      <c r="K159" s="69">
        <f t="shared" si="78"/>
        <v>336.28999999999996</v>
      </c>
      <c r="L159" s="43">
        <f t="shared" si="78"/>
        <v>0</v>
      </c>
      <c r="M159" s="43">
        <f t="shared" si="78"/>
        <v>1020</v>
      </c>
      <c r="N159" s="69">
        <f t="shared" si="78"/>
        <v>38266.29</v>
      </c>
      <c r="O159" s="99">
        <f t="shared" si="78"/>
        <v>803.41</v>
      </c>
      <c r="P159" s="99"/>
      <c r="Q159" s="99">
        <f t="shared" si="79"/>
        <v>0</v>
      </c>
      <c r="R159" s="100">
        <f t="shared" si="79"/>
        <v>4500</v>
      </c>
      <c r="S159" s="73">
        <f t="shared" si="79"/>
        <v>46062.05</v>
      </c>
      <c r="T159" s="73">
        <f t="shared" si="79"/>
        <v>46046.05</v>
      </c>
    </row>
    <row r="160" spans="1:20" ht="33" customHeight="1">
      <c r="A160" s="4" t="s">
        <v>96</v>
      </c>
      <c r="B160" s="5"/>
      <c r="C160" s="44">
        <f>C162</f>
        <v>36540</v>
      </c>
      <c r="D160" s="44" t="e">
        <f>D162+#REF!</f>
        <v>#REF!</v>
      </c>
      <c r="E160" s="44" t="e">
        <f>E162+#REF!</f>
        <v>#REF!</v>
      </c>
      <c r="F160" s="5" t="s">
        <v>125</v>
      </c>
      <c r="G160" s="5"/>
      <c r="H160" s="44">
        <f>H162</f>
        <v>36540</v>
      </c>
      <c r="I160" s="44" t="e">
        <f>I162+#REF!</f>
        <v>#REF!</v>
      </c>
      <c r="J160" s="44">
        <f aca="true" t="shared" si="80" ref="J160:O160">J162+J161</f>
        <v>36910</v>
      </c>
      <c r="K160" s="70">
        <f t="shared" si="80"/>
        <v>336.28999999999996</v>
      </c>
      <c r="L160" s="44">
        <f t="shared" si="80"/>
        <v>0</v>
      </c>
      <c r="M160" s="44">
        <f t="shared" si="80"/>
        <v>1020</v>
      </c>
      <c r="N160" s="70">
        <f t="shared" si="80"/>
        <v>38266.29</v>
      </c>
      <c r="O160" s="101">
        <f t="shared" si="80"/>
        <v>803.41</v>
      </c>
      <c r="P160" s="101"/>
      <c r="Q160" s="101">
        <f>Q162+Q161</f>
        <v>0</v>
      </c>
      <c r="R160" s="102">
        <f>R162+R161</f>
        <v>4500</v>
      </c>
      <c r="S160" s="76">
        <f>S162+S161</f>
        <v>46062.05</v>
      </c>
      <c r="T160" s="76">
        <f>T162+T161</f>
        <v>46046.05</v>
      </c>
    </row>
    <row r="161" spans="1:20" ht="33" customHeight="1">
      <c r="A161" s="4" t="s">
        <v>16</v>
      </c>
      <c r="B161" s="5" t="s">
        <v>17</v>
      </c>
      <c r="C161" s="44"/>
      <c r="D161" s="44">
        <v>370</v>
      </c>
      <c r="E161" s="44">
        <f>C161+D161</f>
        <v>370</v>
      </c>
      <c r="F161" s="5" t="s">
        <v>125</v>
      </c>
      <c r="G161" s="5" t="s">
        <v>17</v>
      </c>
      <c r="H161" s="44"/>
      <c r="I161" s="44">
        <v>370</v>
      </c>
      <c r="J161" s="44">
        <f>H161+I161</f>
        <v>370</v>
      </c>
      <c r="K161" s="70">
        <f>171.29+165</f>
        <v>336.28999999999996</v>
      </c>
      <c r="L161" s="44"/>
      <c r="M161" s="44">
        <v>20</v>
      </c>
      <c r="N161" s="70">
        <f>L161+M161+J161+K161</f>
        <v>726.29</v>
      </c>
      <c r="O161" s="101">
        <v>803.41</v>
      </c>
      <c r="P161" s="101"/>
      <c r="Q161" s="101"/>
      <c r="R161" s="102"/>
      <c r="S161" s="76">
        <f>3089.05+33</f>
        <v>3122.05</v>
      </c>
      <c r="T161" s="76">
        <f>3089.05+17</f>
        <v>3106.05</v>
      </c>
    </row>
    <row r="162" spans="1:20" ht="51" customHeight="1">
      <c r="A162" s="4" t="s">
        <v>69</v>
      </c>
      <c r="B162" s="5" t="s">
        <v>13</v>
      </c>
      <c r="C162" s="44">
        <f>36400+100+40</f>
        <v>36540</v>
      </c>
      <c r="D162" s="44"/>
      <c r="E162" s="44">
        <f>C162+D162</f>
        <v>36540</v>
      </c>
      <c r="F162" s="5" t="s">
        <v>125</v>
      </c>
      <c r="G162" s="5" t="s">
        <v>13</v>
      </c>
      <c r="H162" s="44">
        <f>36400+100+40</f>
        <v>36540</v>
      </c>
      <c r="I162" s="44"/>
      <c r="J162" s="44">
        <f>H162+I162</f>
        <v>36540</v>
      </c>
      <c r="K162" s="70"/>
      <c r="L162" s="44"/>
      <c r="M162" s="44">
        <v>1000</v>
      </c>
      <c r="N162" s="70">
        <f>L162+M162+J162+K162</f>
        <v>37540</v>
      </c>
      <c r="O162" s="101"/>
      <c r="P162" s="101"/>
      <c r="Q162" s="101"/>
      <c r="R162" s="102">
        <v>4500</v>
      </c>
      <c r="S162" s="76">
        <v>42940</v>
      </c>
      <c r="T162" s="76">
        <v>42940</v>
      </c>
    </row>
    <row r="163" spans="1:20" ht="36.75" customHeight="1">
      <c r="A163" s="10" t="s">
        <v>126</v>
      </c>
      <c r="B163" s="9"/>
      <c r="C163" s="42">
        <f aca="true" t="shared" si="81" ref="C163:E164">C164</f>
        <v>14000</v>
      </c>
      <c r="D163" s="42" t="e">
        <f t="shared" si="81"/>
        <v>#REF!</v>
      </c>
      <c r="E163" s="42" t="e">
        <f t="shared" si="81"/>
        <v>#REF!</v>
      </c>
      <c r="F163" s="9" t="s">
        <v>127</v>
      </c>
      <c r="G163" s="9"/>
      <c r="H163" s="42">
        <f aca="true" t="shared" si="82" ref="H163:O164">H164</f>
        <v>14000</v>
      </c>
      <c r="I163" s="42" t="e">
        <f t="shared" si="82"/>
        <v>#REF!</v>
      </c>
      <c r="J163" s="42">
        <f t="shared" si="82"/>
        <v>14420.37</v>
      </c>
      <c r="K163" s="68">
        <f t="shared" si="82"/>
        <v>0</v>
      </c>
      <c r="L163" s="42">
        <f t="shared" si="82"/>
        <v>0</v>
      </c>
      <c r="M163" s="42">
        <f t="shared" si="82"/>
        <v>-30.3</v>
      </c>
      <c r="N163" s="68">
        <f t="shared" si="82"/>
        <v>14390.07</v>
      </c>
      <c r="O163" s="97">
        <f t="shared" si="82"/>
        <v>0</v>
      </c>
      <c r="P163" s="97"/>
      <c r="Q163" s="97">
        <f aca="true" t="shared" si="83" ref="Q163:T164">Q164</f>
        <v>0</v>
      </c>
      <c r="R163" s="98">
        <f t="shared" si="83"/>
        <v>0</v>
      </c>
      <c r="S163" s="75">
        <f t="shared" si="83"/>
        <v>15266.34</v>
      </c>
      <c r="T163" s="75">
        <f t="shared" si="83"/>
        <v>15266.34</v>
      </c>
    </row>
    <row r="164" spans="1:20" ht="68.25" customHeight="1">
      <c r="A164" s="13" t="s">
        <v>128</v>
      </c>
      <c r="B164" s="14"/>
      <c r="C164" s="43">
        <f t="shared" si="81"/>
        <v>14000</v>
      </c>
      <c r="D164" s="43" t="e">
        <f t="shared" si="81"/>
        <v>#REF!</v>
      </c>
      <c r="E164" s="43" t="e">
        <f t="shared" si="81"/>
        <v>#REF!</v>
      </c>
      <c r="F164" s="14" t="s">
        <v>383</v>
      </c>
      <c r="G164" s="14"/>
      <c r="H164" s="43">
        <f t="shared" si="82"/>
        <v>14000</v>
      </c>
      <c r="I164" s="43" t="e">
        <f t="shared" si="82"/>
        <v>#REF!</v>
      </c>
      <c r="J164" s="43">
        <f t="shared" si="82"/>
        <v>14420.37</v>
      </c>
      <c r="K164" s="69">
        <f t="shared" si="82"/>
        <v>0</v>
      </c>
      <c r="L164" s="43">
        <f t="shared" si="82"/>
        <v>0</v>
      </c>
      <c r="M164" s="43">
        <f t="shared" si="82"/>
        <v>-30.3</v>
      </c>
      <c r="N164" s="69">
        <f t="shared" si="82"/>
        <v>14390.07</v>
      </c>
      <c r="O164" s="99">
        <f t="shared" si="82"/>
        <v>0</v>
      </c>
      <c r="P164" s="99"/>
      <c r="Q164" s="99">
        <f t="shared" si="83"/>
        <v>0</v>
      </c>
      <c r="R164" s="100">
        <f t="shared" si="83"/>
        <v>0</v>
      </c>
      <c r="S164" s="73">
        <f t="shared" si="83"/>
        <v>15266.34</v>
      </c>
      <c r="T164" s="73">
        <f t="shared" si="83"/>
        <v>15266.34</v>
      </c>
    </row>
    <row r="165" spans="1:20" ht="35.25" customHeight="1">
      <c r="A165" s="4" t="s">
        <v>130</v>
      </c>
      <c r="B165" s="5"/>
      <c r="C165" s="44">
        <f>C167</f>
        <v>14000</v>
      </c>
      <c r="D165" s="44" t="e">
        <f>D167+#REF!</f>
        <v>#REF!</v>
      </c>
      <c r="E165" s="44" t="e">
        <f>E167+#REF!</f>
        <v>#REF!</v>
      </c>
      <c r="F165" s="5" t="s">
        <v>129</v>
      </c>
      <c r="G165" s="5"/>
      <c r="H165" s="44">
        <f>H167</f>
        <v>14000</v>
      </c>
      <c r="I165" s="44" t="e">
        <f>I167+#REF!</f>
        <v>#REF!</v>
      </c>
      <c r="J165" s="44">
        <f aca="true" t="shared" si="84" ref="J165:O165">J166+J167</f>
        <v>14420.37</v>
      </c>
      <c r="K165" s="70">
        <f t="shared" si="84"/>
        <v>0</v>
      </c>
      <c r="L165" s="44">
        <f t="shared" si="84"/>
        <v>0</v>
      </c>
      <c r="M165" s="44">
        <f t="shared" si="84"/>
        <v>-30.3</v>
      </c>
      <c r="N165" s="70">
        <f t="shared" si="84"/>
        <v>14390.07</v>
      </c>
      <c r="O165" s="101">
        <f t="shared" si="84"/>
        <v>0</v>
      </c>
      <c r="P165" s="101"/>
      <c r="Q165" s="101">
        <f>Q166+Q167</f>
        <v>0</v>
      </c>
      <c r="R165" s="102">
        <f>R166+R167</f>
        <v>0</v>
      </c>
      <c r="S165" s="76">
        <f>S166+S167</f>
        <v>15266.34</v>
      </c>
      <c r="T165" s="76">
        <f>T166+T167</f>
        <v>15266.34</v>
      </c>
    </row>
    <row r="166" spans="1:20" ht="35.25" customHeight="1">
      <c r="A166" s="4" t="s">
        <v>16</v>
      </c>
      <c r="B166" s="5" t="s">
        <v>17</v>
      </c>
      <c r="C166" s="44"/>
      <c r="D166" s="44">
        <v>420.37</v>
      </c>
      <c r="E166" s="44">
        <f>C166+D166</f>
        <v>420.37</v>
      </c>
      <c r="F166" s="5" t="s">
        <v>129</v>
      </c>
      <c r="G166" s="5" t="s">
        <v>17</v>
      </c>
      <c r="H166" s="44"/>
      <c r="I166" s="44">
        <v>420.37</v>
      </c>
      <c r="J166" s="44">
        <f>H166+I166</f>
        <v>420.37</v>
      </c>
      <c r="K166" s="70"/>
      <c r="L166" s="44"/>
      <c r="M166" s="44">
        <v>-0.3</v>
      </c>
      <c r="N166" s="70">
        <f>J166+M166</f>
        <v>420.07</v>
      </c>
      <c r="O166" s="101"/>
      <c r="P166" s="101"/>
      <c r="Q166" s="101"/>
      <c r="R166" s="102"/>
      <c r="S166" s="76">
        <f>1289.34+7</f>
        <v>1296.34</v>
      </c>
      <c r="T166" s="76">
        <f>1289.34+7</f>
        <v>1296.34</v>
      </c>
    </row>
    <row r="167" spans="1:20" ht="53.25" customHeight="1">
      <c r="A167" s="4" t="s">
        <v>69</v>
      </c>
      <c r="B167" s="5" t="s">
        <v>13</v>
      </c>
      <c r="C167" s="44">
        <v>14000</v>
      </c>
      <c r="D167" s="44"/>
      <c r="E167" s="44">
        <f>C167+D167</f>
        <v>14000</v>
      </c>
      <c r="F167" s="5" t="s">
        <v>129</v>
      </c>
      <c r="G167" s="5" t="s">
        <v>13</v>
      </c>
      <c r="H167" s="44">
        <v>14000</v>
      </c>
      <c r="I167" s="44"/>
      <c r="J167" s="44">
        <f>H167+I167</f>
        <v>14000</v>
      </c>
      <c r="K167" s="70"/>
      <c r="L167" s="44"/>
      <c r="M167" s="44">
        <v>-30</v>
      </c>
      <c r="N167" s="70">
        <f>J167+M167</f>
        <v>13970</v>
      </c>
      <c r="O167" s="101"/>
      <c r="P167" s="101"/>
      <c r="Q167" s="101"/>
      <c r="R167" s="102"/>
      <c r="S167" s="76">
        <v>13970</v>
      </c>
      <c r="T167" s="76">
        <v>13970</v>
      </c>
    </row>
    <row r="168" spans="1:20" ht="65.25" customHeight="1">
      <c r="A168" s="10" t="s">
        <v>131</v>
      </c>
      <c r="B168" s="9"/>
      <c r="C168" s="42">
        <f aca="true" t="shared" si="85" ref="C168:E170">C169</f>
        <v>4100</v>
      </c>
      <c r="D168" s="42">
        <f t="shared" si="85"/>
        <v>0</v>
      </c>
      <c r="E168" s="42">
        <f t="shared" si="85"/>
        <v>4100</v>
      </c>
      <c r="F168" s="9" t="s">
        <v>134</v>
      </c>
      <c r="G168" s="9"/>
      <c r="H168" s="42">
        <f aca="true" t="shared" si="86" ref="H168:O170">H169</f>
        <v>4100</v>
      </c>
      <c r="I168" s="42">
        <f t="shared" si="86"/>
        <v>0</v>
      </c>
      <c r="J168" s="42">
        <f t="shared" si="86"/>
        <v>4100</v>
      </c>
      <c r="K168" s="68">
        <f t="shared" si="86"/>
        <v>0</v>
      </c>
      <c r="L168" s="42">
        <f t="shared" si="86"/>
        <v>0</v>
      </c>
      <c r="M168" s="42">
        <f t="shared" si="86"/>
        <v>0</v>
      </c>
      <c r="N168" s="68">
        <f t="shared" si="86"/>
        <v>4100</v>
      </c>
      <c r="O168" s="97">
        <f t="shared" si="86"/>
        <v>0</v>
      </c>
      <c r="P168" s="97"/>
      <c r="Q168" s="97">
        <f aca="true" t="shared" si="87" ref="Q168:T170">Q169</f>
        <v>0</v>
      </c>
      <c r="R168" s="98">
        <f t="shared" si="87"/>
        <v>0</v>
      </c>
      <c r="S168" s="75">
        <f t="shared" si="87"/>
        <v>4100</v>
      </c>
      <c r="T168" s="75">
        <f t="shared" si="87"/>
        <v>4100</v>
      </c>
    </row>
    <row r="169" spans="1:20" ht="105" customHeight="1">
      <c r="A169" s="13" t="s">
        <v>132</v>
      </c>
      <c r="B169" s="14"/>
      <c r="C169" s="43">
        <f t="shared" si="85"/>
        <v>4100</v>
      </c>
      <c r="D169" s="43">
        <f t="shared" si="85"/>
        <v>0</v>
      </c>
      <c r="E169" s="43">
        <f t="shared" si="85"/>
        <v>4100</v>
      </c>
      <c r="F169" s="14" t="s">
        <v>382</v>
      </c>
      <c r="G169" s="14"/>
      <c r="H169" s="43">
        <f t="shared" si="86"/>
        <v>4100</v>
      </c>
      <c r="I169" s="43">
        <f t="shared" si="86"/>
        <v>0</v>
      </c>
      <c r="J169" s="43">
        <f t="shared" si="86"/>
        <v>4100</v>
      </c>
      <c r="K169" s="69">
        <f t="shared" si="86"/>
        <v>0</v>
      </c>
      <c r="L169" s="43">
        <f t="shared" si="86"/>
        <v>0</v>
      </c>
      <c r="M169" s="43">
        <f t="shared" si="86"/>
        <v>0</v>
      </c>
      <c r="N169" s="69">
        <f t="shared" si="86"/>
        <v>4100</v>
      </c>
      <c r="O169" s="99">
        <f t="shared" si="86"/>
        <v>0</v>
      </c>
      <c r="P169" s="99"/>
      <c r="Q169" s="99">
        <f t="shared" si="87"/>
        <v>0</v>
      </c>
      <c r="R169" s="100">
        <f t="shared" si="87"/>
        <v>0</v>
      </c>
      <c r="S169" s="73">
        <f t="shared" si="87"/>
        <v>4100</v>
      </c>
      <c r="T169" s="73">
        <f t="shared" si="87"/>
        <v>4100</v>
      </c>
    </row>
    <row r="170" spans="1:20" ht="33.75" customHeight="1">
      <c r="A170" s="4" t="s">
        <v>135</v>
      </c>
      <c r="B170" s="5"/>
      <c r="C170" s="44">
        <f t="shared" si="85"/>
        <v>4100</v>
      </c>
      <c r="D170" s="44">
        <f t="shared" si="85"/>
        <v>0</v>
      </c>
      <c r="E170" s="44">
        <f t="shared" si="85"/>
        <v>4100</v>
      </c>
      <c r="F170" s="5" t="s">
        <v>133</v>
      </c>
      <c r="G170" s="5"/>
      <c r="H170" s="44">
        <f t="shared" si="86"/>
        <v>4100</v>
      </c>
      <c r="I170" s="44">
        <f t="shared" si="86"/>
        <v>0</v>
      </c>
      <c r="J170" s="44">
        <f t="shared" si="86"/>
        <v>4100</v>
      </c>
      <c r="K170" s="70">
        <f t="shared" si="86"/>
        <v>0</v>
      </c>
      <c r="L170" s="44">
        <f t="shared" si="86"/>
        <v>0</v>
      </c>
      <c r="M170" s="44">
        <f t="shared" si="86"/>
        <v>0</v>
      </c>
      <c r="N170" s="70">
        <f t="shared" si="86"/>
        <v>4100</v>
      </c>
      <c r="O170" s="101">
        <f t="shared" si="86"/>
        <v>0</v>
      </c>
      <c r="P170" s="101"/>
      <c r="Q170" s="101">
        <f t="shared" si="87"/>
        <v>0</v>
      </c>
      <c r="R170" s="102">
        <f t="shared" si="87"/>
        <v>0</v>
      </c>
      <c r="S170" s="76">
        <f t="shared" si="87"/>
        <v>4100</v>
      </c>
      <c r="T170" s="76">
        <f t="shared" si="87"/>
        <v>4100</v>
      </c>
    </row>
    <row r="171" spans="1:20" ht="54.75" customHeight="1">
      <c r="A171" s="4" t="s">
        <v>69</v>
      </c>
      <c r="B171" s="5" t="s">
        <v>13</v>
      </c>
      <c r="C171" s="44">
        <v>4100</v>
      </c>
      <c r="D171" s="44"/>
      <c r="E171" s="44">
        <f>C171+D171</f>
        <v>4100</v>
      </c>
      <c r="F171" s="5" t="s">
        <v>133</v>
      </c>
      <c r="G171" s="5" t="s">
        <v>13</v>
      </c>
      <c r="H171" s="44">
        <v>4100</v>
      </c>
      <c r="I171" s="44"/>
      <c r="J171" s="44">
        <f>H171+I171</f>
        <v>4100</v>
      </c>
      <c r="K171" s="70"/>
      <c r="L171" s="44"/>
      <c r="M171" s="44"/>
      <c r="N171" s="70">
        <f>J171+M171</f>
        <v>4100</v>
      </c>
      <c r="O171" s="101"/>
      <c r="P171" s="101"/>
      <c r="Q171" s="101"/>
      <c r="R171" s="102"/>
      <c r="S171" s="76">
        <v>4100</v>
      </c>
      <c r="T171" s="76">
        <v>4100</v>
      </c>
    </row>
    <row r="172" spans="1:20" ht="42" customHeight="1">
      <c r="A172" s="10" t="s">
        <v>61</v>
      </c>
      <c r="B172" s="9"/>
      <c r="C172" s="42">
        <f>C173+C176+C180</f>
        <v>1229.829</v>
      </c>
      <c r="D172" s="42">
        <f>D173+D176+D180</f>
        <v>0</v>
      </c>
      <c r="E172" s="42">
        <f>E173+E176+E180</f>
        <v>1229.829</v>
      </c>
      <c r="F172" s="9" t="s">
        <v>138</v>
      </c>
      <c r="G172" s="9"/>
      <c r="H172" s="42">
        <f>H173+H176+H180</f>
        <v>1229.829</v>
      </c>
      <c r="I172" s="42">
        <f>I173+I176+I180</f>
        <v>0</v>
      </c>
      <c r="J172" s="42">
        <f>J173+J176+J180</f>
        <v>1229.829</v>
      </c>
      <c r="K172" s="68">
        <f>K173+K176+K180</f>
        <v>0</v>
      </c>
      <c r="L172" s="42">
        <f>L173+L176+L180+L182</f>
        <v>150.001</v>
      </c>
      <c r="M172" s="42">
        <f>M173+M176+M180+M182</f>
        <v>30</v>
      </c>
      <c r="N172" s="68">
        <f>N173+N176+N180+N182</f>
        <v>1409.83</v>
      </c>
      <c r="O172" s="97">
        <f>O173+O176+O180</f>
        <v>0</v>
      </c>
      <c r="P172" s="97"/>
      <c r="Q172" s="97">
        <f>Q173+Q176+Q180+Q182</f>
        <v>0</v>
      </c>
      <c r="R172" s="98">
        <f>R173+R176+R180+R182</f>
        <v>0</v>
      </c>
      <c r="S172" s="75">
        <f>S173+S176+S180+S182+S184</f>
        <v>1889.21</v>
      </c>
      <c r="T172" s="75">
        <f>T173+T176+T180+T182+T184</f>
        <v>1868.83</v>
      </c>
    </row>
    <row r="173" spans="1:20" ht="57" customHeight="1">
      <c r="A173" s="117" t="s">
        <v>137</v>
      </c>
      <c r="B173" s="14"/>
      <c r="C173" s="43">
        <f aca="true" t="shared" si="88" ref="C173:E174">C174</f>
        <v>420</v>
      </c>
      <c r="D173" s="43">
        <f t="shared" si="88"/>
        <v>0</v>
      </c>
      <c r="E173" s="43">
        <f t="shared" si="88"/>
        <v>420</v>
      </c>
      <c r="F173" s="14" t="s">
        <v>139</v>
      </c>
      <c r="G173" s="14"/>
      <c r="H173" s="43">
        <f aca="true" t="shared" si="89" ref="H173:O174">H174</f>
        <v>420</v>
      </c>
      <c r="I173" s="43">
        <f t="shared" si="89"/>
        <v>0</v>
      </c>
      <c r="J173" s="43">
        <f t="shared" si="89"/>
        <v>420</v>
      </c>
      <c r="K173" s="69">
        <f t="shared" si="89"/>
        <v>0</v>
      </c>
      <c r="L173" s="43">
        <f t="shared" si="89"/>
        <v>0</v>
      </c>
      <c r="M173" s="43">
        <f t="shared" si="89"/>
        <v>0</v>
      </c>
      <c r="N173" s="69">
        <f t="shared" si="89"/>
        <v>420</v>
      </c>
      <c r="O173" s="99">
        <f t="shared" si="89"/>
        <v>0</v>
      </c>
      <c r="P173" s="99"/>
      <c r="Q173" s="99">
        <f aca="true" t="shared" si="90" ref="Q173:T174">Q174</f>
        <v>0</v>
      </c>
      <c r="R173" s="100">
        <f t="shared" si="90"/>
        <v>0</v>
      </c>
      <c r="S173" s="73">
        <f t="shared" si="90"/>
        <v>420</v>
      </c>
      <c r="T173" s="73">
        <f t="shared" si="90"/>
        <v>420</v>
      </c>
    </row>
    <row r="174" spans="1:20" ht="33.75" customHeight="1">
      <c r="A174" s="4" t="s">
        <v>136</v>
      </c>
      <c r="B174" s="5"/>
      <c r="C174" s="44">
        <f t="shared" si="88"/>
        <v>420</v>
      </c>
      <c r="D174" s="44">
        <f t="shared" si="88"/>
        <v>0</v>
      </c>
      <c r="E174" s="44">
        <f t="shared" si="88"/>
        <v>420</v>
      </c>
      <c r="F174" s="5" t="s">
        <v>139</v>
      </c>
      <c r="G174" s="5"/>
      <c r="H174" s="44">
        <f t="shared" si="89"/>
        <v>420</v>
      </c>
      <c r="I174" s="44">
        <f t="shared" si="89"/>
        <v>0</v>
      </c>
      <c r="J174" s="44">
        <f t="shared" si="89"/>
        <v>420</v>
      </c>
      <c r="K174" s="70">
        <f t="shared" si="89"/>
        <v>0</v>
      </c>
      <c r="L174" s="44">
        <f t="shared" si="89"/>
        <v>0</v>
      </c>
      <c r="M174" s="44">
        <f t="shared" si="89"/>
        <v>0</v>
      </c>
      <c r="N174" s="70">
        <f t="shared" si="89"/>
        <v>420</v>
      </c>
      <c r="O174" s="101">
        <f t="shared" si="89"/>
        <v>0</v>
      </c>
      <c r="P174" s="101"/>
      <c r="Q174" s="101">
        <f t="shared" si="90"/>
        <v>0</v>
      </c>
      <c r="R174" s="102">
        <f t="shared" si="90"/>
        <v>0</v>
      </c>
      <c r="S174" s="76">
        <f t="shared" si="90"/>
        <v>420</v>
      </c>
      <c r="T174" s="76">
        <f t="shared" si="90"/>
        <v>420</v>
      </c>
    </row>
    <row r="175" spans="1:20" ht="35.25" customHeight="1">
      <c r="A175" s="4" t="s">
        <v>16</v>
      </c>
      <c r="B175" s="5" t="s">
        <v>17</v>
      </c>
      <c r="C175" s="44">
        <v>420</v>
      </c>
      <c r="D175" s="44"/>
      <c r="E175" s="44">
        <f>C175+D175</f>
        <v>420</v>
      </c>
      <c r="F175" s="5" t="s">
        <v>139</v>
      </c>
      <c r="G175" s="5" t="s">
        <v>17</v>
      </c>
      <c r="H175" s="44">
        <v>420</v>
      </c>
      <c r="I175" s="44"/>
      <c r="J175" s="44">
        <f>H175+I175</f>
        <v>420</v>
      </c>
      <c r="K175" s="70"/>
      <c r="L175" s="44"/>
      <c r="M175" s="44"/>
      <c r="N175" s="70">
        <f>J175+M175</f>
        <v>420</v>
      </c>
      <c r="O175" s="101"/>
      <c r="P175" s="101"/>
      <c r="Q175" s="101"/>
      <c r="R175" s="102"/>
      <c r="S175" s="76">
        <v>420</v>
      </c>
      <c r="T175" s="76">
        <v>420</v>
      </c>
    </row>
    <row r="176" spans="1:20" ht="41.25" customHeight="1">
      <c r="A176" s="13" t="s">
        <v>44</v>
      </c>
      <c r="B176" s="14"/>
      <c r="C176" s="43">
        <f>C177</f>
        <v>700</v>
      </c>
      <c r="D176" s="43">
        <f>D177</f>
        <v>0</v>
      </c>
      <c r="E176" s="43">
        <f>E177</f>
        <v>700</v>
      </c>
      <c r="F176" s="14" t="s">
        <v>141</v>
      </c>
      <c r="G176" s="14"/>
      <c r="H176" s="43">
        <f aca="true" t="shared" si="91" ref="H176:O176">H177</f>
        <v>700</v>
      </c>
      <c r="I176" s="43">
        <f t="shared" si="91"/>
        <v>0</v>
      </c>
      <c r="J176" s="43">
        <f t="shared" si="91"/>
        <v>700</v>
      </c>
      <c r="K176" s="69">
        <f t="shared" si="91"/>
        <v>0</v>
      </c>
      <c r="L176" s="43">
        <f t="shared" si="91"/>
        <v>0</v>
      </c>
      <c r="M176" s="43">
        <f t="shared" si="91"/>
        <v>0</v>
      </c>
      <c r="N176" s="69">
        <f t="shared" si="91"/>
        <v>700</v>
      </c>
      <c r="O176" s="99">
        <f t="shared" si="91"/>
        <v>0</v>
      </c>
      <c r="P176" s="99"/>
      <c r="Q176" s="99">
        <f>Q177</f>
        <v>0</v>
      </c>
      <c r="R176" s="100">
        <f>R177</f>
        <v>0</v>
      </c>
      <c r="S176" s="73">
        <f>S177</f>
        <v>700</v>
      </c>
      <c r="T176" s="73">
        <f>T177</f>
        <v>679.62</v>
      </c>
    </row>
    <row r="177" spans="1:20" ht="32.25" customHeight="1">
      <c r="A177" s="4" t="s">
        <v>140</v>
      </c>
      <c r="B177" s="5"/>
      <c r="C177" s="44">
        <f>C179</f>
        <v>700</v>
      </c>
      <c r="D177" s="44">
        <f>D179</f>
        <v>0</v>
      </c>
      <c r="E177" s="44">
        <f>E179</f>
        <v>700</v>
      </c>
      <c r="F177" s="5" t="s">
        <v>141</v>
      </c>
      <c r="G177" s="5"/>
      <c r="H177" s="44">
        <f>H179</f>
        <v>700</v>
      </c>
      <c r="I177" s="44">
        <f>I179</f>
        <v>0</v>
      </c>
      <c r="J177" s="44">
        <f aca="true" t="shared" si="92" ref="J177:O177">J179+J178</f>
        <v>700</v>
      </c>
      <c r="K177" s="44">
        <f t="shared" si="92"/>
        <v>0</v>
      </c>
      <c r="L177" s="44">
        <f t="shared" si="92"/>
        <v>0</v>
      </c>
      <c r="M177" s="44">
        <f t="shared" si="92"/>
        <v>0</v>
      </c>
      <c r="N177" s="70">
        <f t="shared" si="92"/>
        <v>700</v>
      </c>
      <c r="O177" s="102">
        <f t="shared" si="92"/>
        <v>0</v>
      </c>
      <c r="P177" s="102"/>
      <c r="Q177" s="101">
        <f>Q179+Q178</f>
        <v>0</v>
      </c>
      <c r="R177" s="102">
        <f>R179+R178</f>
        <v>0</v>
      </c>
      <c r="S177" s="76">
        <f>S179+S178</f>
        <v>700</v>
      </c>
      <c r="T177" s="76">
        <f>T179+T178</f>
        <v>679.62</v>
      </c>
    </row>
    <row r="178" spans="1:20" ht="102" customHeight="1">
      <c r="A178" s="4" t="s">
        <v>14</v>
      </c>
      <c r="B178" s="5"/>
      <c r="C178" s="44"/>
      <c r="D178" s="44"/>
      <c r="E178" s="44"/>
      <c r="F178" s="5" t="s">
        <v>141</v>
      </c>
      <c r="G178" s="5" t="s">
        <v>15</v>
      </c>
      <c r="H178" s="44"/>
      <c r="I178" s="44"/>
      <c r="J178" s="44"/>
      <c r="K178" s="70"/>
      <c r="L178" s="44"/>
      <c r="M178" s="44">
        <v>149.81</v>
      </c>
      <c r="N178" s="70">
        <f>M178</f>
        <v>149.81</v>
      </c>
      <c r="O178" s="101"/>
      <c r="P178" s="101"/>
      <c r="Q178" s="101"/>
      <c r="R178" s="102">
        <v>40</v>
      </c>
      <c r="S178" s="76">
        <v>256.01</v>
      </c>
      <c r="T178" s="76">
        <v>235.63</v>
      </c>
    </row>
    <row r="179" spans="1:20" s="2" customFormat="1" ht="33.75" customHeight="1">
      <c r="A179" s="4" t="s">
        <v>16</v>
      </c>
      <c r="B179" s="5" t="s">
        <v>17</v>
      </c>
      <c r="C179" s="44">
        <v>700</v>
      </c>
      <c r="D179" s="44"/>
      <c r="E179" s="44">
        <f>C179+D179</f>
        <v>700</v>
      </c>
      <c r="F179" s="5" t="s">
        <v>141</v>
      </c>
      <c r="G179" s="5" t="s">
        <v>17</v>
      </c>
      <c r="H179" s="44">
        <v>700</v>
      </c>
      <c r="I179" s="44"/>
      <c r="J179" s="44">
        <f>H179+I179</f>
        <v>700</v>
      </c>
      <c r="K179" s="70"/>
      <c r="L179" s="44"/>
      <c r="M179" s="44">
        <v>-149.81</v>
      </c>
      <c r="N179" s="70">
        <f>J179+M179</f>
        <v>550.19</v>
      </c>
      <c r="O179" s="101"/>
      <c r="P179" s="101"/>
      <c r="Q179" s="101"/>
      <c r="R179" s="102">
        <v>-40</v>
      </c>
      <c r="S179" s="76">
        <v>443.99</v>
      </c>
      <c r="T179" s="76">
        <v>443.99</v>
      </c>
    </row>
    <row r="180" spans="1:20" s="2" customFormat="1" ht="45.75" customHeight="1">
      <c r="A180" s="28" t="s">
        <v>326</v>
      </c>
      <c r="B180" s="29"/>
      <c r="C180" s="50">
        <f>C181</f>
        <v>109.829</v>
      </c>
      <c r="D180" s="50">
        <f>D181</f>
        <v>0</v>
      </c>
      <c r="E180" s="50">
        <f>E181</f>
        <v>109.829</v>
      </c>
      <c r="F180" s="29" t="s">
        <v>327</v>
      </c>
      <c r="G180" s="29"/>
      <c r="H180" s="50">
        <f aca="true" t="shared" si="93" ref="H180:O180">H181</f>
        <v>109.829</v>
      </c>
      <c r="I180" s="50">
        <f t="shared" si="93"/>
        <v>0</v>
      </c>
      <c r="J180" s="50">
        <f t="shared" si="93"/>
        <v>109.829</v>
      </c>
      <c r="K180" s="72">
        <f t="shared" si="93"/>
        <v>0</v>
      </c>
      <c r="L180" s="50">
        <f t="shared" si="93"/>
        <v>0.001</v>
      </c>
      <c r="M180" s="50">
        <f t="shared" si="93"/>
        <v>30</v>
      </c>
      <c r="N180" s="72">
        <f t="shared" si="93"/>
        <v>139.83</v>
      </c>
      <c r="O180" s="103">
        <f t="shared" si="93"/>
        <v>0</v>
      </c>
      <c r="P180" s="103"/>
      <c r="Q180" s="103">
        <f>Q181</f>
        <v>0</v>
      </c>
      <c r="R180" s="104">
        <f>R181</f>
        <v>0</v>
      </c>
      <c r="S180" s="77">
        <f>S181</f>
        <v>139.83</v>
      </c>
      <c r="T180" s="77">
        <f>T181</f>
        <v>139.83</v>
      </c>
    </row>
    <row r="181" spans="1:20" s="2" customFormat="1" ht="45" customHeight="1">
      <c r="A181" s="4" t="s">
        <v>69</v>
      </c>
      <c r="B181" s="5" t="s">
        <v>17</v>
      </c>
      <c r="C181" s="44">
        <v>109.829</v>
      </c>
      <c r="D181" s="44"/>
      <c r="E181" s="44">
        <f>C181+D181</f>
        <v>109.829</v>
      </c>
      <c r="F181" s="5" t="s">
        <v>327</v>
      </c>
      <c r="G181" s="5" t="s">
        <v>13</v>
      </c>
      <c r="H181" s="44">
        <v>109.829</v>
      </c>
      <c r="I181" s="44"/>
      <c r="J181" s="44">
        <f>H181+I181</f>
        <v>109.829</v>
      </c>
      <c r="K181" s="70"/>
      <c r="L181" s="44">
        <v>0.001</v>
      </c>
      <c r="M181" s="44">
        <v>30</v>
      </c>
      <c r="N181" s="70">
        <f>J181+M181+L181</f>
        <v>139.83</v>
      </c>
      <c r="O181" s="101"/>
      <c r="P181" s="101"/>
      <c r="Q181" s="101"/>
      <c r="R181" s="102"/>
      <c r="S181" s="76">
        <v>139.83</v>
      </c>
      <c r="T181" s="76">
        <v>139.83</v>
      </c>
    </row>
    <row r="182" spans="1:20" s="2" customFormat="1" ht="40.5" customHeight="1">
      <c r="A182" s="13" t="s">
        <v>370</v>
      </c>
      <c r="B182" s="14"/>
      <c r="C182" s="43"/>
      <c r="D182" s="43"/>
      <c r="E182" s="43"/>
      <c r="F182" s="14" t="s">
        <v>369</v>
      </c>
      <c r="G182" s="14"/>
      <c r="H182" s="43"/>
      <c r="I182" s="43"/>
      <c r="J182" s="43"/>
      <c r="K182" s="69"/>
      <c r="L182" s="43">
        <f>L183</f>
        <v>150</v>
      </c>
      <c r="M182" s="43">
        <f>M183</f>
        <v>0</v>
      </c>
      <c r="N182" s="69">
        <f>N183</f>
        <v>150</v>
      </c>
      <c r="O182" s="99"/>
      <c r="P182" s="99"/>
      <c r="Q182" s="99">
        <f>Q183</f>
        <v>0</v>
      </c>
      <c r="R182" s="100">
        <f>R183</f>
        <v>0</v>
      </c>
      <c r="S182" s="73">
        <f>S183</f>
        <v>150</v>
      </c>
      <c r="T182" s="73">
        <f>T183</f>
        <v>150</v>
      </c>
    </row>
    <row r="183" spans="1:20" s="2" customFormat="1" ht="51.75" customHeight="1">
      <c r="A183" s="4" t="s">
        <v>69</v>
      </c>
      <c r="B183" s="5" t="s">
        <v>17</v>
      </c>
      <c r="C183" s="44">
        <v>109.829</v>
      </c>
      <c r="D183" s="44"/>
      <c r="E183" s="44">
        <f>C183+D183</f>
        <v>109.829</v>
      </c>
      <c r="F183" s="5" t="s">
        <v>369</v>
      </c>
      <c r="G183" s="5" t="s">
        <v>13</v>
      </c>
      <c r="H183" s="44"/>
      <c r="I183" s="44"/>
      <c r="J183" s="44"/>
      <c r="K183" s="70"/>
      <c r="L183" s="44">
        <v>150</v>
      </c>
      <c r="M183" s="44"/>
      <c r="N183" s="70">
        <f>L183</f>
        <v>150</v>
      </c>
      <c r="O183" s="101"/>
      <c r="P183" s="101"/>
      <c r="Q183" s="101"/>
      <c r="R183" s="102"/>
      <c r="S183" s="76">
        <v>150</v>
      </c>
      <c r="T183" s="76">
        <v>150</v>
      </c>
    </row>
    <row r="184" spans="1:20" s="2" customFormat="1" ht="45" customHeight="1">
      <c r="A184" s="13" t="s">
        <v>425</v>
      </c>
      <c r="B184" s="14"/>
      <c r="C184" s="43"/>
      <c r="D184" s="43"/>
      <c r="E184" s="43"/>
      <c r="F184" s="14" t="s">
        <v>426</v>
      </c>
      <c r="G184" s="14"/>
      <c r="H184" s="43"/>
      <c r="I184" s="43"/>
      <c r="J184" s="43"/>
      <c r="K184" s="69"/>
      <c r="L184" s="43"/>
      <c r="M184" s="43"/>
      <c r="N184" s="69"/>
      <c r="O184" s="99"/>
      <c r="P184" s="99"/>
      <c r="Q184" s="99"/>
      <c r="R184" s="100"/>
      <c r="S184" s="73">
        <f>S185</f>
        <v>479.38</v>
      </c>
      <c r="T184" s="73">
        <f>T185</f>
        <v>479.38</v>
      </c>
    </row>
    <row r="185" spans="1:20" s="2" customFormat="1" ht="45" customHeight="1">
      <c r="A185" s="4" t="s">
        <v>144</v>
      </c>
      <c r="B185" s="5"/>
      <c r="C185" s="44"/>
      <c r="D185" s="44"/>
      <c r="E185" s="44"/>
      <c r="F185" s="5" t="s">
        <v>426</v>
      </c>
      <c r="G185" s="5" t="s">
        <v>48</v>
      </c>
      <c r="H185" s="44"/>
      <c r="I185" s="44"/>
      <c r="J185" s="44"/>
      <c r="K185" s="70"/>
      <c r="L185" s="44"/>
      <c r="M185" s="44"/>
      <c r="N185" s="70"/>
      <c r="O185" s="101"/>
      <c r="P185" s="101"/>
      <c r="Q185" s="101"/>
      <c r="R185" s="102"/>
      <c r="S185" s="76">
        <v>479.38</v>
      </c>
      <c r="T185" s="76">
        <v>479.38</v>
      </c>
    </row>
    <row r="186" spans="1:20" s="2" customFormat="1" ht="33.75" customHeight="1">
      <c r="A186" s="30" t="s">
        <v>142</v>
      </c>
      <c r="B186" s="31"/>
      <c r="C186" s="40" t="e">
        <f>C187+C193+C198</f>
        <v>#REF!</v>
      </c>
      <c r="D186" s="40" t="e">
        <f>D187+D193+D198+D241</f>
        <v>#REF!</v>
      </c>
      <c r="E186" s="40" t="e">
        <f>E187+E193+E198+E241</f>
        <v>#REF!</v>
      </c>
      <c r="F186" s="31" t="s">
        <v>21</v>
      </c>
      <c r="G186" s="31"/>
      <c r="H186" s="40" t="e">
        <f>H187+H193+H198</f>
        <v>#REF!</v>
      </c>
      <c r="I186" s="40" t="e">
        <f aca="true" t="shared" si="94" ref="I186:R186">I187+I193+I198+I241</f>
        <v>#REF!</v>
      </c>
      <c r="J186" s="40" t="e">
        <f t="shared" si="94"/>
        <v>#REF!</v>
      </c>
      <c r="K186" s="66" t="e">
        <f t="shared" si="94"/>
        <v>#REF!</v>
      </c>
      <c r="L186" s="40" t="e">
        <f t="shared" si="94"/>
        <v>#REF!</v>
      </c>
      <c r="M186" s="40" t="e">
        <f t="shared" si="94"/>
        <v>#REF!</v>
      </c>
      <c r="N186" s="66" t="e">
        <f t="shared" si="94"/>
        <v>#REF!</v>
      </c>
      <c r="O186" s="93" t="e">
        <f t="shared" si="94"/>
        <v>#REF!</v>
      </c>
      <c r="P186" s="93" t="e">
        <f t="shared" si="94"/>
        <v>#REF!</v>
      </c>
      <c r="Q186" s="93" t="e">
        <f t="shared" si="94"/>
        <v>#REF!</v>
      </c>
      <c r="R186" s="94" t="e">
        <f t="shared" si="94"/>
        <v>#REF!</v>
      </c>
      <c r="S186" s="127">
        <f>S187+S193+S198+S220+S241+S251</f>
        <v>516702.45</v>
      </c>
      <c r="T186" s="127">
        <f>T187+T193+T198+T220+T241+T251</f>
        <v>480016.30000000005</v>
      </c>
    </row>
    <row r="187" spans="1:20" s="24" customFormat="1" ht="78" customHeight="1">
      <c r="A187" s="12" t="s">
        <v>256</v>
      </c>
      <c r="B187" s="23"/>
      <c r="C187" s="45">
        <f aca="true" t="shared" si="95" ref="C187:E189">C188</f>
        <v>13000</v>
      </c>
      <c r="D187" s="45">
        <f t="shared" si="95"/>
        <v>0</v>
      </c>
      <c r="E187" s="45">
        <f t="shared" si="95"/>
        <v>13000</v>
      </c>
      <c r="F187" s="23" t="s">
        <v>143</v>
      </c>
      <c r="G187" s="23"/>
      <c r="H187" s="45">
        <f aca="true" t="shared" si="96" ref="H187:O187">H188</f>
        <v>13000</v>
      </c>
      <c r="I187" s="45">
        <f t="shared" si="96"/>
        <v>0</v>
      </c>
      <c r="J187" s="45">
        <f t="shared" si="96"/>
        <v>13000</v>
      </c>
      <c r="K187" s="67">
        <f t="shared" si="96"/>
        <v>0</v>
      </c>
      <c r="L187" s="45">
        <f t="shared" si="96"/>
        <v>0</v>
      </c>
      <c r="M187" s="45">
        <f t="shared" si="96"/>
        <v>0</v>
      </c>
      <c r="N187" s="67">
        <f t="shared" si="96"/>
        <v>13000</v>
      </c>
      <c r="O187" s="95">
        <f t="shared" si="96"/>
        <v>1270.53</v>
      </c>
      <c r="P187" s="95"/>
      <c r="Q187" s="95">
        <f>Q188</f>
        <v>0</v>
      </c>
      <c r="R187" s="96">
        <f>R188</f>
        <v>0</v>
      </c>
      <c r="S187" s="71">
        <f>S188</f>
        <v>36802.55</v>
      </c>
      <c r="T187" s="71">
        <f>T188</f>
        <v>36254.53</v>
      </c>
    </row>
    <row r="188" spans="1:20" s="2" customFormat="1" ht="64.5" customHeight="1">
      <c r="A188" s="13" t="s">
        <v>145</v>
      </c>
      <c r="B188" s="14"/>
      <c r="C188" s="43">
        <f t="shared" si="95"/>
        <v>13000</v>
      </c>
      <c r="D188" s="43">
        <f t="shared" si="95"/>
        <v>0</v>
      </c>
      <c r="E188" s="43">
        <f t="shared" si="95"/>
        <v>13000</v>
      </c>
      <c r="F188" s="14" t="s">
        <v>26</v>
      </c>
      <c r="G188" s="14"/>
      <c r="H188" s="43">
        <f aca="true" t="shared" si="97" ref="H188:N189">H189</f>
        <v>13000</v>
      </c>
      <c r="I188" s="43">
        <f t="shared" si="97"/>
        <v>0</v>
      </c>
      <c r="J188" s="43">
        <f t="shared" si="97"/>
        <v>13000</v>
      </c>
      <c r="K188" s="69">
        <f t="shared" si="97"/>
        <v>0</v>
      </c>
      <c r="L188" s="43">
        <f t="shared" si="97"/>
        <v>0</v>
      </c>
      <c r="M188" s="43">
        <f t="shared" si="97"/>
        <v>0</v>
      </c>
      <c r="N188" s="69">
        <f t="shared" si="97"/>
        <v>13000</v>
      </c>
      <c r="O188" s="99">
        <f>O189+O192</f>
        <v>1270.53</v>
      </c>
      <c r="P188" s="99"/>
      <c r="Q188" s="99">
        <f>Q189+Q192</f>
        <v>0</v>
      </c>
      <c r="R188" s="99">
        <f>R189+R192</f>
        <v>0</v>
      </c>
      <c r="S188" s="73">
        <f>S189+S192</f>
        <v>36802.55</v>
      </c>
      <c r="T188" s="73">
        <f>T189+T192</f>
        <v>36254.53</v>
      </c>
    </row>
    <row r="189" spans="1:20" s="2" customFormat="1" ht="47.25" customHeight="1">
      <c r="A189" s="13" t="s">
        <v>146</v>
      </c>
      <c r="B189" s="14"/>
      <c r="C189" s="43">
        <f t="shared" si="95"/>
        <v>13000</v>
      </c>
      <c r="D189" s="43">
        <f t="shared" si="95"/>
        <v>0</v>
      </c>
      <c r="E189" s="43">
        <f t="shared" si="95"/>
        <v>13000</v>
      </c>
      <c r="F189" s="14" t="s">
        <v>41</v>
      </c>
      <c r="G189" s="14"/>
      <c r="H189" s="43">
        <f t="shared" si="97"/>
        <v>13000</v>
      </c>
      <c r="I189" s="43">
        <f t="shared" si="97"/>
        <v>0</v>
      </c>
      <c r="J189" s="43">
        <f t="shared" si="97"/>
        <v>13000</v>
      </c>
      <c r="K189" s="69">
        <f t="shared" si="97"/>
        <v>0</v>
      </c>
      <c r="L189" s="43">
        <f t="shared" si="97"/>
        <v>0</v>
      </c>
      <c r="M189" s="43">
        <f t="shared" si="97"/>
        <v>0</v>
      </c>
      <c r="N189" s="69">
        <f t="shared" si="97"/>
        <v>13000</v>
      </c>
      <c r="O189" s="99">
        <f>O190</f>
        <v>0</v>
      </c>
      <c r="P189" s="99"/>
      <c r="Q189" s="99">
        <f>Q190</f>
        <v>0</v>
      </c>
      <c r="R189" s="100">
        <f>R190</f>
        <v>0</v>
      </c>
      <c r="S189" s="73">
        <f>S190</f>
        <v>14000</v>
      </c>
      <c r="T189" s="73">
        <f>T190</f>
        <v>13451.98</v>
      </c>
    </row>
    <row r="190" spans="1:20" s="2" customFormat="1" ht="36" customHeight="1">
      <c r="A190" s="4" t="s">
        <v>16</v>
      </c>
      <c r="B190" s="5" t="s">
        <v>17</v>
      </c>
      <c r="C190" s="44">
        <v>13000</v>
      </c>
      <c r="D190" s="44"/>
      <c r="E190" s="44">
        <f>C190+D190</f>
        <v>13000</v>
      </c>
      <c r="F190" s="5" t="s">
        <v>41</v>
      </c>
      <c r="G190" s="5" t="s">
        <v>17</v>
      </c>
      <c r="H190" s="44">
        <v>13000</v>
      </c>
      <c r="I190" s="44"/>
      <c r="J190" s="44">
        <f>H190+I190</f>
        <v>13000</v>
      </c>
      <c r="K190" s="70"/>
      <c r="L190" s="44"/>
      <c r="M190" s="44"/>
      <c r="N190" s="70">
        <f>J190+M190</f>
        <v>13000</v>
      </c>
      <c r="O190" s="101"/>
      <c r="P190" s="101"/>
      <c r="Q190" s="101"/>
      <c r="R190" s="102"/>
      <c r="S190" s="76">
        <v>14000</v>
      </c>
      <c r="T190" s="76">
        <v>13451.98</v>
      </c>
    </row>
    <row r="191" spans="1:20" s="2" customFormat="1" ht="47.25">
      <c r="A191" s="13" t="s">
        <v>401</v>
      </c>
      <c r="B191" s="14"/>
      <c r="C191" s="43"/>
      <c r="D191" s="43"/>
      <c r="E191" s="43"/>
      <c r="F191" s="14" t="s">
        <v>402</v>
      </c>
      <c r="G191" s="14"/>
      <c r="H191" s="43"/>
      <c r="I191" s="43"/>
      <c r="J191" s="43"/>
      <c r="K191" s="69"/>
      <c r="L191" s="43"/>
      <c r="M191" s="43"/>
      <c r="N191" s="69"/>
      <c r="O191" s="99">
        <f>O192</f>
        <v>1270.53</v>
      </c>
      <c r="P191" s="99"/>
      <c r="Q191" s="99">
        <f>Q192</f>
        <v>0</v>
      </c>
      <c r="R191" s="99">
        <f>R192</f>
        <v>0</v>
      </c>
      <c r="S191" s="73">
        <f>S192</f>
        <v>22802.55</v>
      </c>
      <c r="T191" s="73">
        <f>T192</f>
        <v>22802.55</v>
      </c>
    </row>
    <row r="192" spans="1:20" s="2" customFormat="1" ht="36" customHeight="1">
      <c r="A192" s="4" t="s">
        <v>16</v>
      </c>
      <c r="B192" s="5"/>
      <c r="C192" s="44"/>
      <c r="D192" s="44"/>
      <c r="E192" s="44"/>
      <c r="F192" s="5" t="s">
        <v>402</v>
      </c>
      <c r="G192" s="5" t="s">
        <v>17</v>
      </c>
      <c r="H192" s="44"/>
      <c r="I192" s="44"/>
      <c r="J192" s="44"/>
      <c r="K192" s="70"/>
      <c r="L192" s="44"/>
      <c r="M192" s="44"/>
      <c r="N192" s="70"/>
      <c r="O192" s="101">
        <v>1270.53</v>
      </c>
      <c r="P192" s="101"/>
      <c r="Q192" s="101"/>
      <c r="R192" s="102"/>
      <c r="S192" s="76">
        <v>22802.55</v>
      </c>
      <c r="T192" s="76">
        <v>22802.55</v>
      </c>
    </row>
    <row r="193" spans="1:20" s="24" customFormat="1" ht="52.5" customHeight="1">
      <c r="A193" s="12" t="s">
        <v>151</v>
      </c>
      <c r="B193" s="23"/>
      <c r="C193" s="45" t="e">
        <f>C194</f>
        <v>#REF!</v>
      </c>
      <c r="D193" s="45" t="e">
        <f>D194</f>
        <v>#REF!</v>
      </c>
      <c r="E193" s="45" t="e">
        <f>E194</f>
        <v>#REF!</v>
      </c>
      <c r="F193" s="23" t="s">
        <v>43</v>
      </c>
      <c r="G193" s="23"/>
      <c r="H193" s="45" t="e">
        <f aca="true" t="shared" si="98" ref="H193:O193">H194</f>
        <v>#REF!</v>
      </c>
      <c r="I193" s="45" t="e">
        <f t="shared" si="98"/>
        <v>#REF!</v>
      </c>
      <c r="J193" s="45" t="e">
        <f t="shared" si="98"/>
        <v>#REF!</v>
      </c>
      <c r="K193" s="67" t="e">
        <f t="shared" si="98"/>
        <v>#REF!</v>
      </c>
      <c r="L193" s="45" t="e">
        <f t="shared" si="98"/>
        <v>#REF!</v>
      </c>
      <c r="M193" s="45" t="e">
        <f t="shared" si="98"/>
        <v>#REF!</v>
      </c>
      <c r="N193" s="67" t="e">
        <f t="shared" si="98"/>
        <v>#REF!</v>
      </c>
      <c r="O193" s="95" t="e">
        <f t="shared" si="98"/>
        <v>#REF!</v>
      </c>
      <c r="P193" s="95"/>
      <c r="Q193" s="95" t="e">
        <f>Q194</f>
        <v>#REF!</v>
      </c>
      <c r="R193" s="96" t="e">
        <f>R194</f>
        <v>#REF!</v>
      </c>
      <c r="S193" s="71">
        <f>S194</f>
        <v>15992.000000000002</v>
      </c>
      <c r="T193" s="71">
        <f>T194</f>
        <v>15992.000000000002</v>
      </c>
    </row>
    <row r="194" spans="1:20" s="2" customFormat="1" ht="51.75" customHeight="1">
      <c r="A194" s="13" t="s">
        <v>152</v>
      </c>
      <c r="B194" s="14"/>
      <c r="C194" s="43" t="e">
        <f>#REF!+C195</f>
        <v>#REF!</v>
      </c>
      <c r="D194" s="43" t="e">
        <f>#REF!+D195</f>
        <v>#REF!</v>
      </c>
      <c r="E194" s="43" t="e">
        <f>#REF!+E195</f>
        <v>#REF!</v>
      </c>
      <c r="F194" s="14" t="s">
        <v>262</v>
      </c>
      <c r="G194" s="14"/>
      <c r="H194" s="43" t="e">
        <f>#REF!+H195</f>
        <v>#REF!</v>
      </c>
      <c r="I194" s="43" t="e">
        <f>#REF!+I195</f>
        <v>#REF!</v>
      </c>
      <c r="J194" s="43" t="e">
        <f>#REF!+J195</f>
        <v>#REF!</v>
      </c>
      <c r="K194" s="69" t="e">
        <f>#REF!+K195</f>
        <v>#REF!</v>
      </c>
      <c r="L194" s="43" t="e">
        <f>#REF!+L195</f>
        <v>#REF!</v>
      </c>
      <c r="M194" s="43" t="e">
        <f>#REF!+M195</f>
        <v>#REF!</v>
      </c>
      <c r="N194" s="69" t="e">
        <f>#REF!+N195</f>
        <v>#REF!</v>
      </c>
      <c r="O194" s="99" t="e">
        <f>#REF!+O195</f>
        <v>#REF!</v>
      </c>
      <c r="P194" s="99"/>
      <c r="Q194" s="99" t="e">
        <f>#REF!+Q195</f>
        <v>#REF!</v>
      </c>
      <c r="R194" s="100" t="e">
        <f>#REF!+R195</f>
        <v>#REF!</v>
      </c>
      <c r="S194" s="73">
        <f>S195</f>
        <v>15992.000000000002</v>
      </c>
      <c r="T194" s="73">
        <f>T195</f>
        <v>15992.000000000002</v>
      </c>
    </row>
    <row r="195" spans="1:20" s="2" customFormat="1" ht="47.25" customHeight="1">
      <c r="A195" s="28" t="s">
        <v>328</v>
      </c>
      <c r="B195" s="29"/>
      <c r="C195" s="50">
        <f>C196</f>
        <v>12400</v>
      </c>
      <c r="D195" s="50">
        <f>D196</f>
        <v>-600</v>
      </c>
      <c r="E195" s="50">
        <f>E196</f>
        <v>11800</v>
      </c>
      <c r="F195" s="29" t="s">
        <v>329</v>
      </c>
      <c r="G195" s="29"/>
      <c r="H195" s="50">
        <f aca="true" t="shared" si="99" ref="H195:O195">H196</f>
        <v>12400</v>
      </c>
      <c r="I195" s="50">
        <f t="shared" si="99"/>
        <v>-600</v>
      </c>
      <c r="J195" s="50">
        <f t="shared" si="99"/>
        <v>11800</v>
      </c>
      <c r="K195" s="72">
        <f t="shared" si="99"/>
        <v>0</v>
      </c>
      <c r="L195" s="50">
        <f t="shared" si="99"/>
        <v>0</v>
      </c>
      <c r="M195" s="50">
        <f t="shared" si="99"/>
        <v>3800</v>
      </c>
      <c r="N195" s="72">
        <f t="shared" si="99"/>
        <v>15600</v>
      </c>
      <c r="O195" s="103">
        <f t="shared" si="99"/>
        <v>0</v>
      </c>
      <c r="P195" s="103"/>
      <c r="Q195" s="103">
        <f>Q196+Q197</f>
        <v>0</v>
      </c>
      <c r="R195" s="103">
        <f>R196+R197</f>
        <v>933</v>
      </c>
      <c r="S195" s="77">
        <f>S196+S197</f>
        <v>15992.000000000002</v>
      </c>
      <c r="T195" s="77">
        <f>T196+T197</f>
        <v>15992.000000000002</v>
      </c>
    </row>
    <row r="196" spans="1:20" s="2" customFormat="1" ht="32.25" customHeight="1">
      <c r="A196" s="4" t="s">
        <v>16</v>
      </c>
      <c r="B196" s="5" t="s">
        <v>17</v>
      </c>
      <c r="C196" s="44">
        <v>12400</v>
      </c>
      <c r="D196" s="44">
        <v>-600</v>
      </c>
      <c r="E196" s="44">
        <f>C196+D196</f>
        <v>11800</v>
      </c>
      <c r="F196" s="5" t="s">
        <v>329</v>
      </c>
      <c r="G196" s="5" t="s">
        <v>17</v>
      </c>
      <c r="H196" s="44">
        <v>12400</v>
      </c>
      <c r="I196" s="44">
        <v>-600</v>
      </c>
      <c r="J196" s="44">
        <f>H196+I196</f>
        <v>11800</v>
      </c>
      <c r="K196" s="70"/>
      <c r="L196" s="44"/>
      <c r="M196" s="44">
        <v>3800</v>
      </c>
      <c r="N196" s="70">
        <f>J196+M196+L196</f>
        <v>15600</v>
      </c>
      <c r="O196" s="101"/>
      <c r="P196" s="101"/>
      <c r="Q196" s="70">
        <v>-1362.14</v>
      </c>
      <c r="R196" s="44">
        <f>-406.87+933</f>
        <v>526.13</v>
      </c>
      <c r="S196" s="76">
        <f>12470.87+999.36</f>
        <v>13470.230000000001</v>
      </c>
      <c r="T196" s="76">
        <f>12470.87+999.36</f>
        <v>13470.230000000001</v>
      </c>
    </row>
    <row r="197" spans="1:20" s="2" customFormat="1" ht="54.75" customHeight="1">
      <c r="A197" s="4" t="s">
        <v>144</v>
      </c>
      <c r="B197" s="5"/>
      <c r="C197" s="44"/>
      <c r="D197" s="44"/>
      <c r="E197" s="44"/>
      <c r="F197" s="5" t="s">
        <v>329</v>
      </c>
      <c r="G197" s="5" t="s">
        <v>48</v>
      </c>
      <c r="H197" s="44"/>
      <c r="I197" s="44"/>
      <c r="J197" s="44"/>
      <c r="K197" s="70"/>
      <c r="L197" s="44"/>
      <c r="M197" s="44"/>
      <c r="N197" s="70"/>
      <c r="O197" s="101"/>
      <c r="P197" s="101"/>
      <c r="Q197" s="70">
        <v>1362.14</v>
      </c>
      <c r="R197" s="44">
        <v>406.87</v>
      </c>
      <c r="S197" s="76">
        <v>2521.77</v>
      </c>
      <c r="T197" s="76">
        <v>2521.77</v>
      </c>
    </row>
    <row r="198" spans="1:20" s="2" customFormat="1" ht="68.25" customHeight="1">
      <c r="A198" s="10" t="s">
        <v>417</v>
      </c>
      <c r="B198" s="9"/>
      <c r="C198" s="42" t="e">
        <f>#REF!+C199+C215</f>
        <v>#REF!</v>
      </c>
      <c r="D198" s="42" t="e">
        <f>#REF!+D199+D215+D226+D236</f>
        <v>#REF!</v>
      </c>
      <c r="E198" s="42" t="e">
        <f>#REF!+E199+E215+E226+E236</f>
        <v>#REF!</v>
      </c>
      <c r="F198" s="9" t="s">
        <v>269</v>
      </c>
      <c r="G198" s="9"/>
      <c r="H198" s="42" t="e">
        <f>#REF!+H199+H215</f>
        <v>#REF!</v>
      </c>
      <c r="I198" s="42" t="e">
        <f>#REF!+I199+I215+I226+I236</f>
        <v>#REF!</v>
      </c>
      <c r="J198" s="42" t="e">
        <f>#REF!+J199+J215+J226+J236+J206+J209+J212</f>
        <v>#REF!</v>
      </c>
      <c r="K198" s="42" t="e">
        <f>#REF!+K199+K215+K226+K236+K206+K209+K212+K233</f>
        <v>#REF!</v>
      </c>
      <c r="L198" s="42" t="e">
        <f>#REF!+L199+L215+L226+L236+L206+L209+L212+L233</f>
        <v>#REF!</v>
      </c>
      <c r="M198" s="42" t="e">
        <f>#REF!+M199+M215+M226+M236+M206+M209+M212+M233</f>
        <v>#REF!</v>
      </c>
      <c r="N198" s="68" t="e">
        <f>#REF!+N199+N215+N226+N236+N206+N209+N212+N233</f>
        <v>#REF!</v>
      </c>
      <c r="O198" s="98" t="e">
        <f>#REF!+O199+O215+O226+O236+O206+O209+O212+O233</f>
        <v>#REF!</v>
      </c>
      <c r="P198" s="98" t="e">
        <f>#REF!+P199+P215+P226+P236+P206+P209+P212+P233</f>
        <v>#REF!</v>
      </c>
      <c r="Q198" s="97" t="e">
        <f>#REF!+Q199+Q215+Q226+Q236+Q206+Q209+Q212+Q233</f>
        <v>#REF!</v>
      </c>
      <c r="R198" s="98" t="e">
        <f>#REF!+R199+R215+R226+R236+R206+R209+R212+R233</f>
        <v>#REF!</v>
      </c>
      <c r="S198" s="75">
        <f>S199+S209+S205+S215+S212</f>
        <v>192203.02000000002</v>
      </c>
      <c r="T198" s="75">
        <f>T199+T209+T205+T215+T212</f>
        <v>186762.18</v>
      </c>
    </row>
    <row r="199" spans="1:20" s="2" customFormat="1" ht="71.25" customHeight="1">
      <c r="A199" s="13" t="s">
        <v>154</v>
      </c>
      <c r="B199" s="14"/>
      <c r="C199" s="43">
        <f>C200+C203+C206+C209+C212</f>
        <v>59351.22</v>
      </c>
      <c r="D199" s="43">
        <f>D200+D203+D206+D209+D212</f>
        <v>11560.17</v>
      </c>
      <c r="E199" s="43">
        <f>E200+E203+E206+E209+E212</f>
        <v>70911.39</v>
      </c>
      <c r="F199" s="14" t="s">
        <v>272</v>
      </c>
      <c r="G199" s="14"/>
      <c r="H199" s="43">
        <f>H200+H203+H206+H209+H212</f>
        <v>59351.22</v>
      </c>
      <c r="I199" s="43">
        <f>I200+I203+I206+I209+I212</f>
        <v>11560.17</v>
      </c>
      <c r="J199" s="43">
        <f aca="true" t="shared" si="100" ref="J199:R199">J200+J203</f>
        <v>53211.39</v>
      </c>
      <c r="K199" s="43">
        <f t="shared" si="100"/>
        <v>6418.07</v>
      </c>
      <c r="L199" s="43">
        <f t="shared" si="100"/>
        <v>0</v>
      </c>
      <c r="M199" s="43">
        <f t="shared" si="100"/>
        <v>-501.65</v>
      </c>
      <c r="N199" s="69">
        <f t="shared" si="100"/>
        <v>59127.81</v>
      </c>
      <c r="O199" s="100">
        <f t="shared" si="100"/>
        <v>17960.51</v>
      </c>
      <c r="P199" s="100">
        <f t="shared" si="100"/>
        <v>-6291.3</v>
      </c>
      <c r="Q199" s="99">
        <f t="shared" si="100"/>
        <v>0</v>
      </c>
      <c r="R199" s="100">
        <f t="shared" si="100"/>
        <v>24068.600000000002</v>
      </c>
      <c r="S199" s="73">
        <f>S200+S203</f>
        <v>128619.66</v>
      </c>
      <c r="T199" s="73">
        <f>T200+T203</f>
        <v>123226.06</v>
      </c>
    </row>
    <row r="200" spans="1:20" s="2" customFormat="1" ht="45.75" customHeight="1">
      <c r="A200" s="4" t="s">
        <v>155</v>
      </c>
      <c r="B200" s="5"/>
      <c r="C200" s="44">
        <f>C201+C202</f>
        <v>41651</v>
      </c>
      <c r="D200" s="44">
        <f>D201+D202</f>
        <v>11560.17</v>
      </c>
      <c r="E200" s="44">
        <f>E201+E202</f>
        <v>53211.17</v>
      </c>
      <c r="F200" s="5" t="s">
        <v>273</v>
      </c>
      <c r="G200" s="5"/>
      <c r="H200" s="44">
        <f aca="true" t="shared" si="101" ref="H200:S200">H201+H202</f>
        <v>41651</v>
      </c>
      <c r="I200" s="44">
        <f t="shared" si="101"/>
        <v>11560.17</v>
      </c>
      <c r="J200" s="44">
        <f t="shared" si="101"/>
        <v>53211.17</v>
      </c>
      <c r="K200" s="70">
        <f t="shared" si="101"/>
        <v>6418.07</v>
      </c>
      <c r="L200" s="44">
        <f t="shared" si="101"/>
        <v>0</v>
      </c>
      <c r="M200" s="44">
        <f t="shared" si="101"/>
        <v>-501.65</v>
      </c>
      <c r="N200" s="70">
        <f t="shared" si="101"/>
        <v>59127.59</v>
      </c>
      <c r="O200" s="101">
        <f t="shared" si="101"/>
        <v>17960.51</v>
      </c>
      <c r="P200" s="101">
        <f t="shared" si="101"/>
        <v>-6291.3</v>
      </c>
      <c r="Q200" s="101">
        <f t="shared" si="101"/>
        <v>0</v>
      </c>
      <c r="R200" s="102">
        <f t="shared" si="101"/>
        <v>24068.600000000002</v>
      </c>
      <c r="S200" s="76">
        <f t="shared" si="101"/>
        <v>128619.44</v>
      </c>
      <c r="T200" s="76">
        <f>T201+T202</f>
        <v>123225.84</v>
      </c>
    </row>
    <row r="201" spans="1:20" s="2" customFormat="1" ht="31.5">
      <c r="A201" s="4" t="s">
        <v>16</v>
      </c>
      <c r="B201" s="5" t="s">
        <v>17</v>
      </c>
      <c r="C201" s="44">
        <f>13500+4610+13500+610+200</f>
        <v>32420</v>
      </c>
      <c r="D201" s="44">
        <f>11563.17-3</f>
        <v>11560.17</v>
      </c>
      <c r="E201" s="44">
        <f>C201+D201</f>
        <v>43980.17</v>
      </c>
      <c r="F201" s="5" t="s">
        <v>273</v>
      </c>
      <c r="G201" s="5" t="s">
        <v>17</v>
      </c>
      <c r="H201" s="44">
        <f>13500+4610+13500+610+200</f>
        <v>32420</v>
      </c>
      <c r="I201" s="44">
        <f>11563.17-3</f>
        <v>11560.17</v>
      </c>
      <c r="J201" s="44">
        <f>H201+I201</f>
        <v>43980.17</v>
      </c>
      <c r="K201" s="78">
        <f>4658.52+135.78+1623.77</f>
        <v>6418.07</v>
      </c>
      <c r="L201" s="44"/>
      <c r="M201" s="44">
        <v>-501.65</v>
      </c>
      <c r="N201" s="70">
        <f>J201+K201+M201</f>
        <v>49896.59</v>
      </c>
      <c r="O201" s="70">
        <v>17960.51</v>
      </c>
      <c r="P201" s="70">
        <v>-6291.3</v>
      </c>
      <c r="Q201" s="70"/>
      <c r="R201" s="44">
        <f>-5211.76+68.6</f>
        <v>-5143.16</v>
      </c>
      <c r="S201" s="76">
        <f>3570.67+86595.95+170.78+2139.02</f>
        <v>92476.42</v>
      </c>
      <c r="T201" s="76">
        <f>3570.67+81202.35+170.78+2139.02</f>
        <v>87082.82</v>
      </c>
    </row>
    <row r="202" spans="1:20" s="2" customFormat="1" ht="47.25">
      <c r="A202" s="4" t="s">
        <v>69</v>
      </c>
      <c r="B202" s="5" t="s">
        <v>13</v>
      </c>
      <c r="C202" s="44">
        <f>7431+1800</f>
        <v>9231</v>
      </c>
      <c r="D202" s="44"/>
      <c r="E202" s="44">
        <f>C202+D202</f>
        <v>9231</v>
      </c>
      <c r="F202" s="5" t="s">
        <v>273</v>
      </c>
      <c r="G202" s="5" t="s">
        <v>13</v>
      </c>
      <c r="H202" s="44">
        <f>7431+1800</f>
        <v>9231</v>
      </c>
      <c r="I202" s="44"/>
      <c r="J202" s="44">
        <f>H202+I202</f>
        <v>9231</v>
      </c>
      <c r="K202" s="70"/>
      <c r="L202" s="44"/>
      <c r="M202" s="44"/>
      <c r="N202" s="70">
        <f>J202+K202+M202</f>
        <v>9231</v>
      </c>
      <c r="O202" s="70"/>
      <c r="P202" s="70"/>
      <c r="Q202" s="70"/>
      <c r="R202" s="44">
        <f>5211.76+24000</f>
        <v>29211.760000000002</v>
      </c>
      <c r="S202" s="76">
        <v>36143.02</v>
      </c>
      <c r="T202" s="76">
        <v>36143.02</v>
      </c>
    </row>
    <row r="203" spans="1:20" s="2" customFormat="1" ht="55.5" customHeight="1">
      <c r="A203" s="28" t="s">
        <v>330</v>
      </c>
      <c r="B203" s="29"/>
      <c r="C203" s="50">
        <f>C204</f>
        <v>0.22</v>
      </c>
      <c r="D203" s="50">
        <f>D204</f>
        <v>0</v>
      </c>
      <c r="E203" s="50">
        <f>E204</f>
        <v>0.22</v>
      </c>
      <c r="F203" s="29" t="s">
        <v>362</v>
      </c>
      <c r="G203" s="29"/>
      <c r="H203" s="50">
        <f aca="true" t="shared" si="102" ref="H203:O203">H204</f>
        <v>0.22</v>
      </c>
      <c r="I203" s="50">
        <f t="shared" si="102"/>
        <v>0</v>
      </c>
      <c r="J203" s="50">
        <f t="shared" si="102"/>
        <v>0.22</v>
      </c>
      <c r="K203" s="72">
        <f t="shared" si="102"/>
        <v>0</v>
      </c>
      <c r="L203" s="50">
        <f t="shared" si="102"/>
        <v>0</v>
      </c>
      <c r="M203" s="50">
        <f t="shared" si="102"/>
        <v>0</v>
      </c>
      <c r="N203" s="72">
        <f t="shared" si="102"/>
        <v>0.22</v>
      </c>
      <c r="O203" s="103">
        <f t="shared" si="102"/>
        <v>0</v>
      </c>
      <c r="P203" s="103"/>
      <c r="Q203" s="103">
        <f>Q204</f>
        <v>0</v>
      </c>
      <c r="R203" s="104">
        <f>R204</f>
        <v>0</v>
      </c>
      <c r="S203" s="77">
        <f>S204</f>
        <v>0.22</v>
      </c>
      <c r="T203" s="77">
        <f>T204</f>
        <v>0.22</v>
      </c>
    </row>
    <row r="204" spans="1:20" s="2" customFormat="1" ht="33.75" customHeight="1">
      <c r="A204" s="4" t="s">
        <v>16</v>
      </c>
      <c r="B204" s="5" t="s">
        <v>17</v>
      </c>
      <c r="C204" s="44">
        <v>0.22</v>
      </c>
      <c r="D204" s="44"/>
      <c r="E204" s="44">
        <f>C204+D204</f>
        <v>0.22</v>
      </c>
      <c r="F204" s="5" t="s">
        <v>362</v>
      </c>
      <c r="G204" s="5" t="s">
        <v>17</v>
      </c>
      <c r="H204" s="44">
        <v>0.22</v>
      </c>
      <c r="I204" s="44"/>
      <c r="J204" s="44">
        <f>H204+I204</f>
        <v>0.22</v>
      </c>
      <c r="K204" s="70"/>
      <c r="L204" s="44"/>
      <c r="M204" s="44"/>
      <c r="N204" s="70">
        <f>J204+L204</f>
        <v>0.22</v>
      </c>
      <c r="O204" s="101"/>
      <c r="P204" s="101"/>
      <c r="Q204" s="101"/>
      <c r="R204" s="102"/>
      <c r="S204" s="76">
        <v>0.22</v>
      </c>
      <c r="T204" s="76">
        <v>0.22</v>
      </c>
    </row>
    <row r="205" spans="1:20" s="2" customFormat="1" ht="39.75" customHeight="1">
      <c r="A205" s="28" t="s">
        <v>433</v>
      </c>
      <c r="B205" s="29"/>
      <c r="C205" s="50">
        <f aca="true" t="shared" si="103" ref="C205:E206">C206</f>
        <v>2000</v>
      </c>
      <c r="D205" s="50">
        <f t="shared" si="103"/>
        <v>0</v>
      </c>
      <c r="E205" s="50">
        <f t="shared" si="103"/>
        <v>2000</v>
      </c>
      <c r="F205" s="29" t="s">
        <v>434</v>
      </c>
      <c r="G205" s="29"/>
      <c r="H205" s="50">
        <f aca="true" t="shared" si="104" ref="H205:O206">H206</f>
        <v>2000</v>
      </c>
      <c r="I205" s="50">
        <f t="shared" si="104"/>
        <v>0</v>
      </c>
      <c r="J205" s="50">
        <f t="shared" si="104"/>
        <v>2000</v>
      </c>
      <c r="K205" s="72">
        <f t="shared" si="104"/>
        <v>0</v>
      </c>
      <c r="L205" s="50">
        <f t="shared" si="104"/>
        <v>0</v>
      </c>
      <c r="M205" s="50">
        <f t="shared" si="104"/>
        <v>0</v>
      </c>
      <c r="N205" s="72">
        <f t="shared" si="104"/>
        <v>2000</v>
      </c>
      <c r="O205" s="103">
        <f t="shared" si="104"/>
        <v>790.21</v>
      </c>
      <c r="P205" s="103">
        <f aca="true" t="shared" si="105" ref="P205:R206">P206+P207</f>
        <v>3789.9</v>
      </c>
      <c r="Q205" s="103">
        <f t="shared" si="105"/>
        <v>9587.630000000001</v>
      </c>
      <c r="R205" s="103">
        <f t="shared" si="105"/>
        <v>0</v>
      </c>
      <c r="S205" s="77">
        <f>S206</f>
        <v>16410.420000000002</v>
      </c>
      <c r="T205" s="77">
        <f>T206</f>
        <v>16407.77</v>
      </c>
    </row>
    <row r="206" spans="1:20" s="2" customFormat="1" ht="51" customHeight="1">
      <c r="A206" s="28" t="s">
        <v>332</v>
      </c>
      <c r="B206" s="29"/>
      <c r="C206" s="50">
        <f t="shared" si="103"/>
        <v>2000</v>
      </c>
      <c r="D206" s="50">
        <f t="shared" si="103"/>
        <v>0</v>
      </c>
      <c r="E206" s="50">
        <f t="shared" si="103"/>
        <v>2000</v>
      </c>
      <c r="F206" s="29" t="s">
        <v>331</v>
      </c>
      <c r="G206" s="29"/>
      <c r="H206" s="50">
        <f t="shared" si="104"/>
        <v>2000</v>
      </c>
      <c r="I206" s="50">
        <f t="shared" si="104"/>
        <v>0</v>
      </c>
      <c r="J206" s="50">
        <f t="shared" si="104"/>
        <v>2000</v>
      </c>
      <c r="K206" s="72">
        <f t="shared" si="104"/>
        <v>0</v>
      </c>
      <c r="L206" s="50">
        <f t="shared" si="104"/>
        <v>0</v>
      </c>
      <c r="M206" s="50">
        <f t="shared" si="104"/>
        <v>0</v>
      </c>
      <c r="N206" s="72">
        <f t="shared" si="104"/>
        <v>2000</v>
      </c>
      <c r="O206" s="103">
        <f t="shared" si="104"/>
        <v>790.21</v>
      </c>
      <c r="P206" s="103">
        <f t="shared" si="105"/>
        <v>3789.9</v>
      </c>
      <c r="Q206" s="103">
        <f t="shared" si="105"/>
        <v>4972.66</v>
      </c>
      <c r="R206" s="103">
        <f t="shared" si="105"/>
        <v>0</v>
      </c>
      <c r="S206" s="77">
        <f>S207+S208</f>
        <v>16410.420000000002</v>
      </c>
      <c r="T206" s="77">
        <f>T207+T208</f>
        <v>16407.77</v>
      </c>
    </row>
    <row r="207" spans="1:20" s="2" customFormat="1" ht="32.25" customHeight="1">
      <c r="A207" s="4" t="s">
        <v>16</v>
      </c>
      <c r="B207" s="5" t="s">
        <v>17</v>
      </c>
      <c r="C207" s="44">
        <v>2000</v>
      </c>
      <c r="D207" s="44"/>
      <c r="E207" s="44">
        <f>C207+D207</f>
        <v>2000</v>
      </c>
      <c r="F207" s="5" t="s">
        <v>331</v>
      </c>
      <c r="G207" s="5" t="s">
        <v>17</v>
      </c>
      <c r="H207" s="44">
        <v>2000</v>
      </c>
      <c r="I207" s="44"/>
      <c r="J207" s="44">
        <f>H207+I207</f>
        <v>2000</v>
      </c>
      <c r="K207" s="70"/>
      <c r="L207" s="44"/>
      <c r="M207" s="44"/>
      <c r="N207" s="70">
        <f>J207+L207</f>
        <v>2000</v>
      </c>
      <c r="O207" s="70">
        <v>790.21</v>
      </c>
      <c r="P207" s="70"/>
      <c r="Q207" s="70">
        <v>4614.97</v>
      </c>
      <c r="R207" s="44"/>
      <c r="S207" s="76">
        <f>11369.12</f>
        <v>11369.12</v>
      </c>
      <c r="T207" s="76">
        <v>11366.47</v>
      </c>
    </row>
    <row r="208" spans="1:20" s="2" customFormat="1" ht="58.5" customHeight="1">
      <c r="A208" s="4" t="s">
        <v>69</v>
      </c>
      <c r="B208" s="5"/>
      <c r="C208" s="44"/>
      <c r="D208" s="44"/>
      <c r="E208" s="44"/>
      <c r="F208" s="5" t="s">
        <v>331</v>
      </c>
      <c r="G208" s="5" t="s">
        <v>13</v>
      </c>
      <c r="H208" s="44"/>
      <c r="I208" s="44"/>
      <c r="J208" s="44"/>
      <c r="K208" s="70"/>
      <c r="L208" s="44"/>
      <c r="M208" s="44"/>
      <c r="N208" s="70"/>
      <c r="O208" s="70"/>
      <c r="P208" s="70">
        <v>3789.9</v>
      </c>
      <c r="Q208" s="70">
        <v>357.69</v>
      </c>
      <c r="R208" s="44"/>
      <c r="S208" s="76">
        <v>5041.3</v>
      </c>
      <c r="T208" s="76">
        <v>5041.3</v>
      </c>
    </row>
    <row r="209" spans="1:20" s="2" customFormat="1" ht="33.75" customHeight="1">
      <c r="A209" s="13" t="s">
        <v>263</v>
      </c>
      <c r="B209" s="14"/>
      <c r="C209" s="43">
        <f>C211</f>
        <v>13000</v>
      </c>
      <c r="D209" s="43">
        <f>D211</f>
        <v>0</v>
      </c>
      <c r="E209" s="43">
        <f>E211</f>
        <v>13000</v>
      </c>
      <c r="F209" s="14" t="s">
        <v>274</v>
      </c>
      <c r="G209" s="14"/>
      <c r="H209" s="43">
        <f aca="true" t="shared" si="106" ref="H209:O209">H211</f>
        <v>13000</v>
      </c>
      <c r="I209" s="43">
        <f t="shared" si="106"/>
        <v>0</v>
      </c>
      <c r="J209" s="43">
        <f t="shared" si="106"/>
        <v>13000</v>
      </c>
      <c r="K209" s="69">
        <f t="shared" si="106"/>
        <v>0</v>
      </c>
      <c r="L209" s="43">
        <f t="shared" si="106"/>
        <v>0</v>
      </c>
      <c r="M209" s="43">
        <f t="shared" si="106"/>
        <v>0</v>
      </c>
      <c r="N209" s="99">
        <f t="shared" si="106"/>
        <v>13000</v>
      </c>
      <c r="O209" s="99">
        <f t="shared" si="106"/>
        <v>0</v>
      </c>
      <c r="P209" s="99"/>
      <c r="Q209" s="99">
        <f>Q211</f>
        <v>0</v>
      </c>
      <c r="R209" s="100">
        <f>R211</f>
        <v>0</v>
      </c>
      <c r="S209" s="73">
        <f>S211</f>
        <v>13000</v>
      </c>
      <c r="T209" s="73">
        <f>T211</f>
        <v>13000</v>
      </c>
    </row>
    <row r="210" spans="1:20" s="2" customFormat="1" ht="27.75" customHeight="1">
      <c r="A210" s="4" t="s">
        <v>156</v>
      </c>
      <c r="B210" s="5"/>
      <c r="C210" s="44">
        <f>C211</f>
        <v>13000</v>
      </c>
      <c r="D210" s="44">
        <f>D211</f>
        <v>0</v>
      </c>
      <c r="E210" s="44">
        <f>E211</f>
        <v>13000</v>
      </c>
      <c r="F210" s="5" t="s">
        <v>275</v>
      </c>
      <c r="G210" s="5"/>
      <c r="H210" s="44">
        <f>H211</f>
        <v>13000</v>
      </c>
      <c r="I210" s="44">
        <f>I211</f>
        <v>0</v>
      </c>
      <c r="J210" s="44">
        <f>J211</f>
        <v>13000</v>
      </c>
      <c r="K210" s="70"/>
      <c r="L210" s="44"/>
      <c r="M210" s="44"/>
      <c r="N210" s="101">
        <f>N211</f>
        <v>13000</v>
      </c>
      <c r="O210" s="101"/>
      <c r="P210" s="101"/>
      <c r="Q210" s="101"/>
      <c r="R210" s="102"/>
      <c r="S210" s="76">
        <f>S211</f>
        <v>13000</v>
      </c>
      <c r="T210" s="76">
        <f>T211</f>
        <v>13000</v>
      </c>
    </row>
    <row r="211" spans="1:20" s="2" customFormat="1" ht="38.25" customHeight="1">
      <c r="A211" s="4" t="s">
        <v>16</v>
      </c>
      <c r="B211" s="5" t="s">
        <v>17</v>
      </c>
      <c r="C211" s="44">
        <v>13000</v>
      </c>
      <c r="D211" s="44"/>
      <c r="E211" s="44">
        <v>13000</v>
      </c>
      <c r="F211" s="5" t="s">
        <v>275</v>
      </c>
      <c r="G211" s="5" t="s">
        <v>17</v>
      </c>
      <c r="H211" s="44">
        <v>13000</v>
      </c>
      <c r="I211" s="44"/>
      <c r="J211" s="44">
        <v>13000</v>
      </c>
      <c r="K211" s="70"/>
      <c r="L211" s="44"/>
      <c r="M211" s="44"/>
      <c r="N211" s="70">
        <f>J211+M211</f>
        <v>13000</v>
      </c>
      <c r="O211" s="101"/>
      <c r="P211" s="101"/>
      <c r="Q211" s="101"/>
      <c r="R211" s="102"/>
      <c r="S211" s="76">
        <v>13000</v>
      </c>
      <c r="T211" s="76">
        <v>13000</v>
      </c>
    </row>
    <row r="212" spans="1:20" s="2" customFormat="1" ht="74.25" customHeight="1">
      <c r="A212" s="13" t="s">
        <v>157</v>
      </c>
      <c r="B212" s="14"/>
      <c r="C212" s="43">
        <f aca="true" t="shared" si="107" ref="C212:E213">C213</f>
        <v>2700</v>
      </c>
      <c r="D212" s="43">
        <f t="shared" si="107"/>
        <v>0</v>
      </c>
      <c r="E212" s="43">
        <f t="shared" si="107"/>
        <v>2700</v>
      </c>
      <c r="F212" s="14" t="s">
        <v>276</v>
      </c>
      <c r="G212" s="14"/>
      <c r="H212" s="43">
        <f aca="true" t="shared" si="108" ref="H212:O213">H213</f>
        <v>2700</v>
      </c>
      <c r="I212" s="43">
        <f t="shared" si="108"/>
        <v>0</v>
      </c>
      <c r="J212" s="43">
        <f t="shared" si="108"/>
        <v>2700</v>
      </c>
      <c r="K212" s="69">
        <f t="shared" si="108"/>
        <v>0</v>
      </c>
      <c r="L212" s="43">
        <f t="shared" si="108"/>
        <v>0</v>
      </c>
      <c r="M212" s="43">
        <f t="shared" si="108"/>
        <v>6843.87</v>
      </c>
      <c r="N212" s="69">
        <f t="shared" si="108"/>
        <v>9543.869999999999</v>
      </c>
      <c r="O212" s="99">
        <f t="shared" si="108"/>
        <v>1387.23</v>
      </c>
      <c r="P212" s="99"/>
      <c r="Q212" s="99">
        <f aca="true" t="shared" si="109" ref="Q212:T213">Q213</f>
        <v>0</v>
      </c>
      <c r="R212" s="100">
        <f t="shared" si="109"/>
        <v>0</v>
      </c>
      <c r="S212" s="73">
        <f t="shared" si="109"/>
        <v>13124.04</v>
      </c>
      <c r="T212" s="73">
        <f t="shared" si="109"/>
        <v>13124.04</v>
      </c>
    </row>
    <row r="213" spans="1:20" s="2" customFormat="1" ht="36" customHeight="1">
      <c r="A213" s="4" t="s">
        <v>158</v>
      </c>
      <c r="B213" s="5"/>
      <c r="C213" s="44">
        <f t="shared" si="107"/>
        <v>2700</v>
      </c>
      <c r="D213" s="44">
        <f t="shared" si="107"/>
        <v>0</v>
      </c>
      <c r="E213" s="44">
        <f t="shared" si="107"/>
        <v>2700</v>
      </c>
      <c r="F213" s="5" t="s">
        <v>277</v>
      </c>
      <c r="G213" s="5"/>
      <c r="H213" s="44">
        <f t="shared" si="108"/>
        <v>2700</v>
      </c>
      <c r="I213" s="44">
        <f t="shared" si="108"/>
        <v>0</v>
      </c>
      <c r="J213" s="44">
        <f t="shared" si="108"/>
        <v>2700</v>
      </c>
      <c r="K213" s="70">
        <f t="shared" si="108"/>
        <v>0</v>
      </c>
      <c r="L213" s="44">
        <f t="shared" si="108"/>
        <v>0</v>
      </c>
      <c r="M213" s="44">
        <f t="shared" si="108"/>
        <v>6843.87</v>
      </c>
      <c r="N213" s="70">
        <f t="shared" si="108"/>
        <v>9543.869999999999</v>
      </c>
      <c r="O213" s="101">
        <f t="shared" si="108"/>
        <v>1387.23</v>
      </c>
      <c r="P213" s="101"/>
      <c r="Q213" s="101">
        <f t="shared" si="109"/>
        <v>0</v>
      </c>
      <c r="R213" s="102">
        <f t="shared" si="109"/>
        <v>0</v>
      </c>
      <c r="S213" s="76">
        <f t="shared" si="109"/>
        <v>13124.04</v>
      </c>
      <c r="T213" s="76">
        <f t="shared" si="109"/>
        <v>13124.04</v>
      </c>
    </row>
    <row r="214" spans="1:20" s="2" customFormat="1" ht="37.5" customHeight="1">
      <c r="A214" s="4" t="s">
        <v>16</v>
      </c>
      <c r="B214" s="5" t="s">
        <v>17</v>
      </c>
      <c r="C214" s="44">
        <v>2700</v>
      </c>
      <c r="D214" s="44"/>
      <c r="E214" s="44">
        <f>C214+D214</f>
        <v>2700</v>
      </c>
      <c r="F214" s="5" t="s">
        <v>277</v>
      </c>
      <c r="G214" s="5" t="s">
        <v>17</v>
      </c>
      <c r="H214" s="44">
        <v>2700</v>
      </c>
      <c r="I214" s="44"/>
      <c r="J214" s="44">
        <f>H214+I214</f>
        <v>2700</v>
      </c>
      <c r="K214" s="70"/>
      <c r="L214" s="44"/>
      <c r="M214" s="44">
        <v>6843.87</v>
      </c>
      <c r="N214" s="70">
        <f>J214+M214</f>
        <v>9543.869999999999</v>
      </c>
      <c r="O214" s="70">
        <v>1387.23</v>
      </c>
      <c r="P214" s="70"/>
      <c r="Q214" s="70"/>
      <c r="R214" s="44">
        <v>0</v>
      </c>
      <c r="S214" s="76">
        <v>13124.04</v>
      </c>
      <c r="T214" s="76">
        <v>13124.04</v>
      </c>
    </row>
    <row r="215" spans="1:20" s="2" customFormat="1" ht="61.5" customHeight="1">
      <c r="A215" s="13" t="s">
        <v>396</v>
      </c>
      <c r="B215" s="14"/>
      <c r="C215" s="43">
        <f>C216</f>
        <v>20048.9</v>
      </c>
      <c r="D215" s="43">
        <f>D216</f>
        <v>0</v>
      </c>
      <c r="E215" s="43">
        <f>E216</f>
        <v>20048.9</v>
      </c>
      <c r="F215" s="14" t="s">
        <v>278</v>
      </c>
      <c r="G215" s="14"/>
      <c r="H215" s="43">
        <f aca="true" t="shared" si="110" ref="H215:O215">H216</f>
        <v>20048.9</v>
      </c>
      <c r="I215" s="43">
        <f t="shared" si="110"/>
        <v>0</v>
      </c>
      <c r="J215" s="43">
        <f t="shared" si="110"/>
        <v>20048.9</v>
      </c>
      <c r="K215" s="69">
        <f t="shared" si="110"/>
        <v>0</v>
      </c>
      <c r="L215" s="43">
        <f t="shared" si="110"/>
        <v>0</v>
      </c>
      <c r="M215" s="43">
        <f t="shared" si="110"/>
        <v>0</v>
      </c>
      <c r="N215" s="69">
        <f t="shared" si="110"/>
        <v>20048.9</v>
      </c>
      <c r="O215" s="99">
        <f t="shared" si="110"/>
        <v>0</v>
      </c>
      <c r="P215" s="99"/>
      <c r="Q215" s="99">
        <f>Q216</f>
        <v>0</v>
      </c>
      <c r="R215" s="100">
        <f>R216</f>
        <v>1000</v>
      </c>
      <c r="S215" s="73">
        <f>S216</f>
        <v>21048.899999999998</v>
      </c>
      <c r="T215" s="73">
        <f>T216</f>
        <v>21004.31</v>
      </c>
    </row>
    <row r="216" spans="1:20" s="2" customFormat="1" ht="50.25" customHeight="1">
      <c r="A216" s="4" t="s">
        <v>397</v>
      </c>
      <c r="B216" s="5"/>
      <c r="C216" s="44">
        <f>C217+C218</f>
        <v>20048.9</v>
      </c>
      <c r="D216" s="44">
        <f>D217+D218</f>
        <v>0</v>
      </c>
      <c r="E216" s="44">
        <f>E217+E218</f>
        <v>20048.9</v>
      </c>
      <c r="F216" s="5" t="s">
        <v>279</v>
      </c>
      <c r="G216" s="5"/>
      <c r="H216" s="44">
        <f>H217+H218</f>
        <v>20048.9</v>
      </c>
      <c r="I216" s="44">
        <f>I217+I218</f>
        <v>0</v>
      </c>
      <c r="J216" s="44">
        <f>J217+J218</f>
        <v>20048.9</v>
      </c>
      <c r="K216" s="70">
        <f>K217+K218</f>
        <v>0</v>
      </c>
      <c r="L216" s="44">
        <f>L217+L218</f>
        <v>0</v>
      </c>
      <c r="M216" s="44">
        <f>M217+M218+M219</f>
        <v>0</v>
      </c>
      <c r="N216" s="70">
        <f>N217+N218+N219</f>
        <v>20048.9</v>
      </c>
      <c r="O216" s="101">
        <f>O217+O218</f>
        <v>0</v>
      </c>
      <c r="P216" s="101"/>
      <c r="Q216" s="101">
        <f>Q217+Q218</f>
        <v>0</v>
      </c>
      <c r="R216" s="102">
        <f>R217+R218+R219</f>
        <v>1000</v>
      </c>
      <c r="S216" s="76">
        <f>S217+S218+S219</f>
        <v>21048.899999999998</v>
      </c>
      <c r="T216" s="76">
        <f>T217+T218+T219</f>
        <v>21004.31</v>
      </c>
    </row>
    <row r="217" spans="1:20" s="2" customFormat="1" ht="98.25" customHeight="1">
      <c r="A217" s="4" t="s">
        <v>59</v>
      </c>
      <c r="B217" s="5" t="s">
        <v>15</v>
      </c>
      <c r="C217" s="44">
        <f>12588.4+3802</f>
        <v>16390.4</v>
      </c>
      <c r="D217" s="44"/>
      <c r="E217" s="44">
        <f>C217+D217</f>
        <v>16390.4</v>
      </c>
      <c r="F217" s="5" t="s">
        <v>279</v>
      </c>
      <c r="G217" s="5" t="s">
        <v>15</v>
      </c>
      <c r="H217" s="44">
        <f>12588.4+3802</f>
        <v>16390.4</v>
      </c>
      <c r="I217" s="44"/>
      <c r="J217" s="44">
        <f>H217+I217</f>
        <v>16390.4</v>
      </c>
      <c r="K217" s="70"/>
      <c r="L217" s="44"/>
      <c r="M217" s="44">
        <v>-39.2</v>
      </c>
      <c r="N217" s="70">
        <f>J217+M217</f>
        <v>16351.2</v>
      </c>
      <c r="O217" s="70"/>
      <c r="P217" s="70"/>
      <c r="Q217" s="70"/>
      <c r="R217" s="44"/>
      <c r="S217" s="76">
        <v>16351.2</v>
      </c>
      <c r="T217" s="76">
        <v>16339.08</v>
      </c>
    </row>
    <row r="218" spans="1:20" s="2" customFormat="1" ht="38.25" customHeight="1">
      <c r="A218" s="4" t="s">
        <v>16</v>
      </c>
      <c r="B218" s="5" t="s">
        <v>17</v>
      </c>
      <c r="C218" s="44">
        <v>3658.5</v>
      </c>
      <c r="D218" s="44"/>
      <c r="E218" s="44">
        <f>C218+D218</f>
        <v>3658.5</v>
      </c>
      <c r="F218" s="5" t="s">
        <v>279</v>
      </c>
      <c r="G218" s="5" t="s">
        <v>17</v>
      </c>
      <c r="H218" s="44">
        <v>3658.5</v>
      </c>
      <c r="I218" s="44"/>
      <c r="J218" s="44">
        <f>H218+I218</f>
        <v>3658.5</v>
      </c>
      <c r="K218" s="70"/>
      <c r="L218" s="44"/>
      <c r="M218" s="44">
        <v>24.3</v>
      </c>
      <c r="N218" s="70">
        <f>J218+M218</f>
        <v>3682.8</v>
      </c>
      <c r="O218" s="70"/>
      <c r="P218" s="70"/>
      <c r="Q218" s="70"/>
      <c r="R218" s="44">
        <f>-3.3+1000</f>
        <v>996.7</v>
      </c>
      <c r="S218" s="76">
        <v>4658.53</v>
      </c>
      <c r="T218" s="76">
        <v>4627.14</v>
      </c>
    </row>
    <row r="219" spans="1:20" s="2" customFormat="1" ht="25.5" customHeight="1">
      <c r="A219" s="4" t="s">
        <v>58</v>
      </c>
      <c r="B219" s="5"/>
      <c r="C219" s="44"/>
      <c r="D219" s="44"/>
      <c r="E219" s="44"/>
      <c r="F219" s="5" t="s">
        <v>279</v>
      </c>
      <c r="G219" s="5" t="s">
        <v>19</v>
      </c>
      <c r="H219" s="44"/>
      <c r="I219" s="44"/>
      <c r="J219" s="44"/>
      <c r="K219" s="70"/>
      <c r="L219" s="44"/>
      <c r="M219" s="44">
        <v>14.9</v>
      </c>
      <c r="N219" s="70">
        <f>M219</f>
        <v>14.9</v>
      </c>
      <c r="O219" s="70"/>
      <c r="P219" s="70"/>
      <c r="Q219" s="70"/>
      <c r="R219" s="44">
        <v>3.3</v>
      </c>
      <c r="S219" s="76">
        <v>39.17</v>
      </c>
      <c r="T219" s="76">
        <v>38.09</v>
      </c>
    </row>
    <row r="220" spans="1:20" s="2" customFormat="1" ht="61.5" customHeight="1">
      <c r="A220" s="10" t="s">
        <v>416</v>
      </c>
      <c r="B220" s="9"/>
      <c r="C220" s="42"/>
      <c r="D220" s="42"/>
      <c r="E220" s="42"/>
      <c r="F220" s="9" t="s">
        <v>269</v>
      </c>
      <c r="G220" s="9"/>
      <c r="H220" s="42"/>
      <c r="I220" s="42"/>
      <c r="J220" s="42"/>
      <c r="K220" s="68"/>
      <c r="L220" s="42"/>
      <c r="M220" s="42"/>
      <c r="N220" s="68"/>
      <c r="O220" s="68"/>
      <c r="P220" s="68"/>
      <c r="Q220" s="68"/>
      <c r="R220" s="42"/>
      <c r="S220" s="75">
        <f>S221+S226+S236+S233</f>
        <v>54033.88999999999</v>
      </c>
      <c r="T220" s="75">
        <f>T221+T226+T236+T233</f>
        <v>53801.31</v>
      </c>
    </row>
    <row r="221" spans="1:20" s="2" customFormat="1" ht="39" customHeight="1">
      <c r="A221" s="13" t="s">
        <v>42</v>
      </c>
      <c r="B221" s="14"/>
      <c r="C221" s="43">
        <f>C222</f>
        <v>2000</v>
      </c>
      <c r="D221" s="43">
        <f>D222+D224</f>
        <v>890.49</v>
      </c>
      <c r="E221" s="43">
        <f>E222+E224</f>
        <v>2890.49</v>
      </c>
      <c r="F221" s="14" t="s">
        <v>270</v>
      </c>
      <c r="G221" s="14"/>
      <c r="H221" s="43">
        <f>H222</f>
        <v>2000</v>
      </c>
      <c r="I221" s="43">
        <f aca="true" t="shared" si="111" ref="I221:O221">I222+I224</f>
        <v>890.49</v>
      </c>
      <c r="J221" s="43">
        <f t="shared" si="111"/>
        <v>2890.49</v>
      </c>
      <c r="K221" s="43">
        <f t="shared" si="111"/>
        <v>0</v>
      </c>
      <c r="L221" s="43">
        <f t="shared" si="111"/>
        <v>0</v>
      </c>
      <c r="M221" s="43">
        <f t="shared" si="111"/>
        <v>96.3</v>
      </c>
      <c r="N221" s="69">
        <f t="shared" si="111"/>
        <v>2986.79</v>
      </c>
      <c r="O221" s="100">
        <f t="shared" si="111"/>
        <v>43.6</v>
      </c>
      <c r="P221" s="100"/>
      <c r="Q221" s="99">
        <f>Q222+Q224</f>
        <v>0</v>
      </c>
      <c r="R221" s="100">
        <f>R222+R224</f>
        <v>0</v>
      </c>
      <c r="S221" s="73">
        <f>S222+S224</f>
        <v>10016.310000000001</v>
      </c>
      <c r="T221" s="73">
        <f>T222+T224</f>
        <v>9921.49</v>
      </c>
    </row>
    <row r="222" spans="1:20" s="2" customFormat="1" ht="37.5" customHeight="1">
      <c r="A222" s="4" t="s">
        <v>153</v>
      </c>
      <c r="B222" s="5"/>
      <c r="C222" s="44">
        <f>C223</f>
        <v>2000</v>
      </c>
      <c r="D222" s="44">
        <f>D223</f>
        <v>0</v>
      </c>
      <c r="E222" s="44">
        <f>E223</f>
        <v>2000</v>
      </c>
      <c r="F222" s="5" t="s">
        <v>271</v>
      </c>
      <c r="G222" s="5"/>
      <c r="H222" s="44">
        <f>H223</f>
        <v>2000</v>
      </c>
      <c r="I222" s="44">
        <f aca="true" t="shared" si="112" ref="I222:O222">I223</f>
        <v>0</v>
      </c>
      <c r="J222" s="44">
        <f t="shared" si="112"/>
        <v>2000</v>
      </c>
      <c r="K222" s="44">
        <f t="shared" si="112"/>
        <v>0</v>
      </c>
      <c r="L222" s="44">
        <f t="shared" si="112"/>
        <v>0</v>
      </c>
      <c r="M222" s="44">
        <f t="shared" si="112"/>
        <v>0</v>
      </c>
      <c r="N222" s="70">
        <f t="shared" si="112"/>
        <v>2000</v>
      </c>
      <c r="O222" s="102">
        <f t="shared" si="112"/>
        <v>0</v>
      </c>
      <c r="P222" s="102"/>
      <c r="Q222" s="101">
        <f>Q223</f>
        <v>0</v>
      </c>
      <c r="R222" s="102">
        <f>R223</f>
        <v>0</v>
      </c>
      <c r="S222" s="76">
        <f>S223</f>
        <v>2000</v>
      </c>
      <c r="T222" s="76">
        <f>T223</f>
        <v>1915.18</v>
      </c>
    </row>
    <row r="223" spans="1:20" s="2" customFormat="1" ht="39" customHeight="1">
      <c r="A223" s="4" t="s">
        <v>16</v>
      </c>
      <c r="B223" s="5" t="s">
        <v>17</v>
      </c>
      <c r="C223" s="44">
        <v>2000</v>
      </c>
      <c r="D223" s="44"/>
      <c r="E223" s="44">
        <f aca="true" t="shared" si="113" ref="E223:E228">C223+D223</f>
        <v>2000</v>
      </c>
      <c r="F223" s="5" t="s">
        <v>271</v>
      </c>
      <c r="G223" s="5" t="s">
        <v>17</v>
      </c>
      <c r="H223" s="44">
        <v>2000</v>
      </c>
      <c r="I223" s="44"/>
      <c r="J223" s="44">
        <f>H223+I223</f>
        <v>2000</v>
      </c>
      <c r="K223" s="44"/>
      <c r="L223" s="44"/>
      <c r="M223" s="44"/>
      <c r="N223" s="70">
        <f>J223+M223+K223</f>
        <v>2000</v>
      </c>
      <c r="O223" s="102"/>
      <c r="P223" s="102"/>
      <c r="Q223" s="101"/>
      <c r="R223" s="102"/>
      <c r="S223" s="76">
        <v>2000</v>
      </c>
      <c r="T223" s="76">
        <v>1915.18</v>
      </c>
    </row>
    <row r="224" spans="1:20" s="2" customFormat="1" ht="25.5" customHeight="1">
      <c r="A224" s="4" t="s">
        <v>294</v>
      </c>
      <c r="B224" s="5"/>
      <c r="C224" s="44"/>
      <c r="D224" s="44">
        <f>D225</f>
        <v>890.49</v>
      </c>
      <c r="E224" s="44">
        <f t="shared" si="113"/>
        <v>890.49</v>
      </c>
      <c r="F224" s="5" t="s">
        <v>295</v>
      </c>
      <c r="G224" s="5"/>
      <c r="H224" s="44"/>
      <c r="I224" s="44">
        <f aca="true" t="shared" si="114" ref="I224:O224">I225</f>
        <v>890.49</v>
      </c>
      <c r="J224" s="44">
        <f t="shared" si="114"/>
        <v>890.49</v>
      </c>
      <c r="K224" s="70">
        <f t="shared" si="114"/>
        <v>0</v>
      </c>
      <c r="L224" s="44">
        <f t="shared" si="114"/>
        <v>0</v>
      </c>
      <c r="M224" s="44">
        <f t="shared" si="114"/>
        <v>96.3</v>
      </c>
      <c r="N224" s="70">
        <f t="shared" si="114"/>
        <v>986.79</v>
      </c>
      <c r="O224" s="101">
        <f t="shared" si="114"/>
        <v>43.6</v>
      </c>
      <c r="P224" s="101"/>
      <c r="Q224" s="101">
        <f>Q225</f>
        <v>0</v>
      </c>
      <c r="R224" s="102">
        <f>R225</f>
        <v>0</v>
      </c>
      <c r="S224" s="76">
        <f>S225</f>
        <v>8016.31</v>
      </c>
      <c r="T224" s="76">
        <f>T225</f>
        <v>8006.31</v>
      </c>
    </row>
    <row r="225" spans="1:20" s="2" customFormat="1" ht="37.5" customHeight="1">
      <c r="A225" s="4" t="s">
        <v>16</v>
      </c>
      <c r="B225" s="5" t="s">
        <v>17</v>
      </c>
      <c r="C225" s="44"/>
      <c r="D225" s="44">
        <v>890.49</v>
      </c>
      <c r="E225" s="44">
        <f t="shared" si="113"/>
        <v>890.49</v>
      </c>
      <c r="F225" s="5" t="s">
        <v>295</v>
      </c>
      <c r="G225" s="5" t="s">
        <v>17</v>
      </c>
      <c r="H225" s="44"/>
      <c r="I225" s="44">
        <v>890.49</v>
      </c>
      <c r="J225" s="44">
        <f>H225+I225</f>
        <v>890.49</v>
      </c>
      <c r="K225" s="70"/>
      <c r="L225" s="44"/>
      <c r="M225" s="44">
        <v>96.3</v>
      </c>
      <c r="N225" s="70">
        <f>J225+K225+M225</f>
        <v>986.79</v>
      </c>
      <c r="O225" s="70">
        <v>43.6</v>
      </c>
      <c r="P225" s="70"/>
      <c r="Q225" s="101"/>
      <c r="R225" s="102"/>
      <c r="S225" s="76">
        <v>8016.31</v>
      </c>
      <c r="T225" s="76">
        <v>8006.31</v>
      </c>
    </row>
    <row r="226" spans="1:20" s="2" customFormat="1" ht="39" customHeight="1">
      <c r="A226" s="13" t="s">
        <v>296</v>
      </c>
      <c r="B226" s="14"/>
      <c r="C226" s="43"/>
      <c r="D226" s="43">
        <f>D227</f>
        <v>5092.5</v>
      </c>
      <c r="E226" s="43">
        <f t="shared" si="113"/>
        <v>5092.5</v>
      </c>
      <c r="F226" s="14" t="s">
        <v>297</v>
      </c>
      <c r="G226" s="14"/>
      <c r="H226" s="43"/>
      <c r="I226" s="43">
        <f>I227</f>
        <v>5092.5</v>
      </c>
      <c r="J226" s="43">
        <f>J227</f>
        <v>5086.5</v>
      </c>
      <c r="K226" s="69" t="e">
        <f>K227+K231+#REF!</f>
        <v>#REF!</v>
      </c>
      <c r="L226" s="43" t="e">
        <f>L227+L231+#REF!</f>
        <v>#REF!</v>
      </c>
      <c r="M226" s="43" t="e">
        <f>M227+M231+#REF!</f>
        <v>#REF!</v>
      </c>
      <c r="N226" s="69" t="e">
        <f>N227+N231+#REF!</f>
        <v>#REF!</v>
      </c>
      <c r="O226" s="99" t="e">
        <f>O227+O231+#REF!</f>
        <v>#REF!</v>
      </c>
      <c r="P226" s="99"/>
      <c r="Q226" s="99" t="e">
        <f>Q227+Q231+#REF!</f>
        <v>#REF!</v>
      </c>
      <c r="R226" s="100" t="e">
        <f>R227+R231+#REF!</f>
        <v>#REF!</v>
      </c>
      <c r="S226" s="73">
        <f>S227+S231</f>
        <v>21829.089999999997</v>
      </c>
      <c r="T226" s="73">
        <f>T227+T231</f>
        <v>21737.73</v>
      </c>
    </row>
    <row r="227" spans="1:20" s="2" customFormat="1" ht="21" customHeight="1">
      <c r="A227" s="4" t="s">
        <v>298</v>
      </c>
      <c r="B227" s="5"/>
      <c r="C227" s="44"/>
      <c r="D227" s="44">
        <f>D228</f>
        <v>5092.5</v>
      </c>
      <c r="E227" s="44">
        <f t="shared" si="113"/>
        <v>5092.5</v>
      </c>
      <c r="F227" s="5" t="s">
        <v>299</v>
      </c>
      <c r="G227" s="5"/>
      <c r="H227" s="44"/>
      <c r="I227" s="44">
        <f>I228</f>
        <v>5092.5</v>
      </c>
      <c r="J227" s="44">
        <f aca="true" t="shared" si="115" ref="J227:O227">J228+J230</f>
        <v>5086.5</v>
      </c>
      <c r="K227" s="70">
        <f t="shared" si="115"/>
        <v>91.36</v>
      </c>
      <c r="L227" s="44">
        <f t="shared" si="115"/>
        <v>0</v>
      </c>
      <c r="M227" s="44">
        <f t="shared" si="115"/>
        <v>1380.6000000000001</v>
      </c>
      <c r="N227" s="67">
        <f t="shared" si="115"/>
        <v>6558.46</v>
      </c>
      <c r="O227" s="95">
        <f t="shared" si="115"/>
        <v>969.14</v>
      </c>
      <c r="P227" s="95"/>
      <c r="Q227" s="95">
        <f>Q228+Q230</f>
        <v>0</v>
      </c>
      <c r="R227" s="96">
        <f>R228+R230+R229</f>
        <v>0</v>
      </c>
      <c r="S227" s="74">
        <f>S228+S230+S229</f>
        <v>16459.239999999998</v>
      </c>
      <c r="T227" s="74">
        <f>T228+T230+T229</f>
        <v>16367.88</v>
      </c>
    </row>
    <row r="228" spans="1:20" s="2" customFormat="1" ht="38.25" customHeight="1">
      <c r="A228" s="4" t="s">
        <v>16</v>
      </c>
      <c r="B228" s="5" t="s">
        <v>17</v>
      </c>
      <c r="C228" s="44"/>
      <c r="D228" s="44">
        <v>5092.5</v>
      </c>
      <c r="E228" s="44">
        <f t="shared" si="113"/>
        <v>5092.5</v>
      </c>
      <c r="F228" s="5" t="s">
        <v>299</v>
      </c>
      <c r="G228" s="5" t="s">
        <v>17</v>
      </c>
      <c r="H228" s="44"/>
      <c r="I228" s="44">
        <v>5092.5</v>
      </c>
      <c r="J228" s="44">
        <f>H228+I228-1282.2-6</f>
        <v>3804.3</v>
      </c>
      <c r="K228" s="70">
        <v>91.36</v>
      </c>
      <c r="L228" s="44"/>
      <c r="M228" s="44">
        <f>1282.2+98.4</f>
        <v>1380.6000000000001</v>
      </c>
      <c r="N228" s="81">
        <f>K228+L228+M228+J228</f>
        <v>5276.26</v>
      </c>
      <c r="O228" s="81">
        <v>969.14</v>
      </c>
      <c r="P228" s="81"/>
      <c r="Q228" s="81"/>
      <c r="R228" s="51"/>
      <c r="S228" s="74">
        <f>14494.1+213.58</f>
        <v>14707.68</v>
      </c>
      <c r="T228" s="74">
        <f>14402.74+213.58</f>
        <v>14616.32</v>
      </c>
    </row>
    <row r="229" spans="1:20" s="2" customFormat="1" ht="48.75" customHeight="1">
      <c r="A229" s="4" t="s">
        <v>144</v>
      </c>
      <c r="B229" s="5"/>
      <c r="C229" s="44"/>
      <c r="D229" s="44"/>
      <c r="E229" s="44"/>
      <c r="F229" s="5" t="s">
        <v>299</v>
      </c>
      <c r="G229" s="5" t="s">
        <v>48</v>
      </c>
      <c r="H229" s="44"/>
      <c r="I229" s="44"/>
      <c r="J229" s="44"/>
      <c r="K229" s="70"/>
      <c r="L229" s="44"/>
      <c r="M229" s="44"/>
      <c r="N229" s="81"/>
      <c r="O229" s="81"/>
      <c r="P229" s="81"/>
      <c r="Q229" s="81"/>
      <c r="R229" s="51"/>
      <c r="S229" s="74">
        <v>469.44</v>
      </c>
      <c r="T229" s="74">
        <v>469.44</v>
      </c>
    </row>
    <row r="230" spans="1:20" s="2" customFormat="1" ht="29.25" customHeight="1">
      <c r="A230" s="4" t="s">
        <v>58</v>
      </c>
      <c r="B230" s="5" t="s">
        <v>19</v>
      </c>
      <c r="C230" s="44"/>
      <c r="D230" s="44">
        <v>3000</v>
      </c>
      <c r="E230" s="44">
        <f>C230+D230</f>
        <v>3000</v>
      </c>
      <c r="F230" s="5" t="s">
        <v>299</v>
      </c>
      <c r="G230" s="5" t="s">
        <v>19</v>
      </c>
      <c r="H230" s="44"/>
      <c r="I230" s="44"/>
      <c r="J230" s="44">
        <v>1282.2</v>
      </c>
      <c r="K230" s="70"/>
      <c r="L230" s="44"/>
      <c r="M230" s="44"/>
      <c r="N230" s="81">
        <f>K230+L230+M230+J230</f>
        <v>1282.2</v>
      </c>
      <c r="O230" s="81"/>
      <c r="P230" s="81"/>
      <c r="Q230" s="81"/>
      <c r="R230" s="51"/>
      <c r="S230" s="74">
        <v>1282.12</v>
      </c>
      <c r="T230" s="74">
        <v>1282.12</v>
      </c>
    </row>
    <row r="231" spans="1:20" s="2" customFormat="1" ht="36.75" customHeight="1">
      <c r="A231" s="13" t="s">
        <v>384</v>
      </c>
      <c r="B231" s="14"/>
      <c r="C231" s="43"/>
      <c r="D231" s="43"/>
      <c r="E231" s="43"/>
      <c r="F231" s="14" t="s">
        <v>385</v>
      </c>
      <c r="G231" s="14"/>
      <c r="H231" s="43"/>
      <c r="I231" s="43"/>
      <c r="J231" s="43"/>
      <c r="K231" s="69">
        <f>K232</f>
        <v>580.71</v>
      </c>
      <c r="L231" s="43">
        <f>L232</f>
        <v>0</v>
      </c>
      <c r="M231" s="43">
        <f>M232</f>
        <v>4789.14</v>
      </c>
      <c r="N231" s="72">
        <f>N232</f>
        <v>5369.85</v>
      </c>
      <c r="O231" s="103">
        <f>O232</f>
        <v>0</v>
      </c>
      <c r="P231" s="103"/>
      <c r="Q231" s="103">
        <f>Q232</f>
        <v>0</v>
      </c>
      <c r="R231" s="104">
        <f>R232</f>
        <v>0</v>
      </c>
      <c r="S231" s="77">
        <f>S232</f>
        <v>5369.85</v>
      </c>
      <c r="T231" s="77">
        <f>T232</f>
        <v>5369.85</v>
      </c>
    </row>
    <row r="232" spans="1:20" s="2" customFormat="1" ht="42" customHeight="1">
      <c r="A232" s="4" t="s">
        <v>144</v>
      </c>
      <c r="B232" s="5"/>
      <c r="C232" s="44"/>
      <c r="D232" s="44"/>
      <c r="E232" s="44"/>
      <c r="F232" s="5" t="s">
        <v>385</v>
      </c>
      <c r="G232" s="5" t="s">
        <v>48</v>
      </c>
      <c r="H232" s="44"/>
      <c r="I232" s="44"/>
      <c r="J232" s="44"/>
      <c r="K232" s="70">
        <v>580.71</v>
      </c>
      <c r="L232" s="44"/>
      <c r="M232" s="44">
        <v>4789.14</v>
      </c>
      <c r="N232" s="81">
        <f>K232+L232+M232</f>
        <v>5369.85</v>
      </c>
      <c r="O232" s="105"/>
      <c r="P232" s="105"/>
      <c r="Q232" s="105"/>
      <c r="R232" s="106">
        <v>0</v>
      </c>
      <c r="S232" s="74">
        <v>5369.85</v>
      </c>
      <c r="T232" s="74">
        <v>5369.85</v>
      </c>
    </row>
    <row r="233" spans="1:20" s="2" customFormat="1" ht="37.5" customHeight="1">
      <c r="A233" s="28" t="s">
        <v>386</v>
      </c>
      <c r="B233" s="29"/>
      <c r="C233" s="50"/>
      <c r="D233" s="50"/>
      <c r="E233" s="50"/>
      <c r="F233" s="29" t="s">
        <v>388</v>
      </c>
      <c r="G233" s="29"/>
      <c r="H233" s="50"/>
      <c r="I233" s="50"/>
      <c r="J233" s="50"/>
      <c r="K233" s="72">
        <f aca="true" t="shared" si="116" ref="K233:O234">K234</f>
        <v>500</v>
      </c>
      <c r="L233" s="50">
        <f t="shared" si="116"/>
        <v>0</v>
      </c>
      <c r="M233" s="50">
        <f t="shared" si="116"/>
        <v>0</v>
      </c>
      <c r="N233" s="72">
        <f t="shared" si="116"/>
        <v>500</v>
      </c>
      <c r="O233" s="103">
        <f t="shared" si="116"/>
        <v>58.5</v>
      </c>
      <c r="P233" s="103"/>
      <c r="Q233" s="103">
        <f aca="true" t="shared" si="117" ref="Q233:T234">Q234</f>
        <v>0</v>
      </c>
      <c r="R233" s="104">
        <f t="shared" si="117"/>
        <v>0</v>
      </c>
      <c r="S233" s="77">
        <f t="shared" si="117"/>
        <v>3078.4900000000002</v>
      </c>
      <c r="T233" s="77">
        <f t="shared" si="117"/>
        <v>3032.09</v>
      </c>
    </row>
    <row r="234" spans="1:20" s="2" customFormat="1" ht="27.75" customHeight="1">
      <c r="A234" s="26" t="s">
        <v>387</v>
      </c>
      <c r="B234" s="27"/>
      <c r="C234" s="51"/>
      <c r="D234" s="51"/>
      <c r="E234" s="51"/>
      <c r="F234" s="27" t="s">
        <v>389</v>
      </c>
      <c r="G234" s="27"/>
      <c r="H234" s="51"/>
      <c r="I234" s="51"/>
      <c r="J234" s="51"/>
      <c r="K234" s="81">
        <f t="shared" si="116"/>
        <v>500</v>
      </c>
      <c r="L234" s="51">
        <f t="shared" si="116"/>
        <v>0</v>
      </c>
      <c r="M234" s="51">
        <f t="shared" si="116"/>
        <v>0</v>
      </c>
      <c r="N234" s="81">
        <f t="shared" si="116"/>
        <v>500</v>
      </c>
      <c r="O234" s="81">
        <f t="shared" si="116"/>
        <v>58.5</v>
      </c>
      <c r="P234" s="81"/>
      <c r="Q234" s="81">
        <f t="shared" si="117"/>
        <v>0</v>
      </c>
      <c r="R234" s="51">
        <f t="shared" si="117"/>
        <v>0</v>
      </c>
      <c r="S234" s="74">
        <f t="shared" si="117"/>
        <v>3078.4900000000002</v>
      </c>
      <c r="T234" s="74">
        <f t="shared" si="117"/>
        <v>3032.09</v>
      </c>
    </row>
    <row r="235" spans="1:20" s="2" customFormat="1" ht="55.5" customHeight="1">
      <c r="A235" s="26" t="s">
        <v>16</v>
      </c>
      <c r="B235" s="27"/>
      <c r="C235" s="51"/>
      <c r="D235" s="51"/>
      <c r="E235" s="51"/>
      <c r="F235" s="27" t="s">
        <v>389</v>
      </c>
      <c r="G235" s="27" t="s">
        <v>17</v>
      </c>
      <c r="H235" s="51"/>
      <c r="I235" s="51"/>
      <c r="J235" s="51"/>
      <c r="K235" s="81">
        <v>500</v>
      </c>
      <c r="L235" s="51"/>
      <c r="M235" s="51"/>
      <c r="N235" s="81">
        <f>K235+M235</f>
        <v>500</v>
      </c>
      <c r="O235" s="81">
        <v>58.5</v>
      </c>
      <c r="P235" s="81"/>
      <c r="Q235" s="81"/>
      <c r="R235" s="51"/>
      <c r="S235" s="74">
        <f>506.07+2572.42</f>
        <v>3078.4900000000002</v>
      </c>
      <c r="T235" s="74">
        <f>506.07+2526.02</f>
        <v>3032.09</v>
      </c>
    </row>
    <row r="236" spans="1:20" s="2" customFormat="1" ht="38.25" customHeight="1">
      <c r="A236" s="13" t="s">
        <v>301</v>
      </c>
      <c r="B236" s="14"/>
      <c r="C236" s="43"/>
      <c r="D236" s="43" t="e">
        <f>#REF!+D237</f>
        <v>#REF!</v>
      </c>
      <c r="E236" s="43" t="e">
        <f>#REF!+E237</f>
        <v>#REF!</v>
      </c>
      <c r="F236" s="14" t="s">
        <v>302</v>
      </c>
      <c r="G236" s="14"/>
      <c r="H236" s="43"/>
      <c r="I236" s="43" t="e">
        <f>#REF!+I237</f>
        <v>#REF!</v>
      </c>
      <c r="J236" s="43">
        <f aca="true" t="shared" si="118" ref="J236:O237">J237</f>
        <v>9009</v>
      </c>
      <c r="K236" s="69">
        <f t="shared" si="118"/>
        <v>0</v>
      </c>
      <c r="L236" s="43">
        <f t="shared" si="118"/>
        <v>0</v>
      </c>
      <c r="M236" s="43">
        <f t="shared" si="118"/>
        <v>0</v>
      </c>
      <c r="N236" s="69">
        <f t="shared" si="118"/>
        <v>9009</v>
      </c>
      <c r="O236" s="99">
        <f t="shared" si="118"/>
        <v>0</v>
      </c>
      <c r="P236" s="99"/>
      <c r="Q236" s="99">
        <f aca="true" t="shared" si="119" ref="Q236:T237">Q237</f>
        <v>0</v>
      </c>
      <c r="R236" s="100">
        <f t="shared" si="119"/>
        <v>0</v>
      </c>
      <c r="S236" s="73">
        <f>S237+S239</f>
        <v>19110</v>
      </c>
      <c r="T236" s="73">
        <f>T237+T239</f>
        <v>19110</v>
      </c>
    </row>
    <row r="237" spans="1:20" s="2" customFormat="1" ht="34.5" customHeight="1">
      <c r="A237" s="26" t="s">
        <v>333</v>
      </c>
      <c r="B237" s="27"/>
      <c r="C237" s="51"/>
      <c r="D237" s="51">
        <f>D238</f>
        <v>3000</v>
      </c>
      <c r="E237" s="51">
        <f aca="true" t="shared" si="120" ref="E237:E248">C237+D237</f>
        <v>3000</v>
      </c>
      <c r="F237" s="27" t="s">
        <v>334</v>
      </c>
      <c r="G237" s="27"/>
      <c r="H237" s="51"/>
      <c r="I237" s="51">
        <f>I238</f>
        <v>3000</v>
      </c>
      <c r="J237" s="51">
        <f t="shared" si="118"/>
        <v>9009</v>
      </c>
      <c r="K237" s="81">
        <f t="shared" si="118"/>
        <v>0</v>
      </c>
      <c r="L237" s="51">
        <f t="shared" si="118"/>
        <v>0</v>
      </c>
      <c r="M237" s="51">
        <f t="shared" si="118"/>
        <v>0</v>
      </c>
      <c r="N237" s="81">
        <f t="shared" si="118"/>
        <v>9009</v>
      </c>
      <c r="O237" s="105">
        <f t="shared" si="118"/>
        <v>0</v>
      </c>
      <c r="P237" s="105"/>
      <c r="Q237" s="105">
        <f t="shared" si="119"/>
        <v>0</v>
      </c>
      <c r="R237" s="106">
        <f t="shared" si="119"/>
        <v>0</v>
      </c>
      <c r="S237" s="74">
        <f t="shared" si="119"/>
        <v>10010</v>
      </c>
      <c r="T237" s="74">
        <f t="shared" si="119"/>
        <v>10010</v>
      </c>
    </row>
    <row r="238" spans="1:20" s="2" customFormat="1" ht="26.25" customHeight="1">
      <c r="A238" s="4" t="s">
        <v>58</v>
      </c>
      <c r="B238" s="5" t="s">
        <v>19</v>
      </c>
      <c r="C238" s="44"/>
      <c r="D238" s="44">
        <v>3000</v>
      </c>
      <c r="E238" s="44">
        <f t="shared" si="120"/>
        <v>3000</v>
      </c>
      <c r="F238" s="5" t="s">
        <v>334</v>
      </c>
      <c r="G238" s="5" t="s">
        <v>19</v>
      </c>
      <c r="H238" s="44"/>
      <c r="I238" s="44">
        <v>3000</v>
      </c>
      <c r="J238" s="44">
        <f>3003+6+6000</f>
        <v>9009</v>
      </c>
      <c r="K238" s="70"/>
      <c r="L238" s="44"/>
      <c r="M238" s="44"/>
      <c r="N238" s="70">
        <f>J238+M238</f>
        <v>9009</v>
      </c>
      <c r="O238" s="101"/>
      <c r="P238" s="101"/>
      <c r="Q238" s="101"/>
      <c r="R238" s="102"/>
      <c r="S238" s="76">
        <v>10010</v>
      </c>
      <c r="T238" s="76">
        <v>10010</v>
      </c>
    </row>
    <row r="239" spans="1:20" s="2" customFormat="1" ht="36.75" customHeight="1">
      <c r="A239" s="4" t="s">
        <v>407</v>
      </c>
      <c r="B239" s="5"/>
      <c r="C239" s="44"/>
      <c r="D239" s="44"/>
      <c r="E239" s="44"/>
      <c r="F239" s="5" t="s">
        <v>408</v>
      </c>
      <c r="G239" s="5"/>
      <c r="H239" s="44"/>
      <c r="I239" s="44"/>
      <c r="J239" s="44"/>
      <c r="K239" s="70"/>
      <c r="L239" s="44"/>
      <c r="M239" s="44"/>
      <c r="N239" s="70"/>
      <c r="O239" s="101"/>
      <c r="P239" s="101"/>
      <c r="Q239" s="101"/>
      <c r="R239" s="102"/>
      <c r="S239" s="76">
        <f>S240</f>
        <v>9100</v>
      </c>
      <c r="T239" s="76">
        <f>T240</f>
        <v>9100</v>
      </c>
    </row>
    <row r="240" spans="1:20" s="2" customFormat="1" ht="26.25" customHeight="1">
      <c r="A240" s="4" t="s">
        <v>58</v>
      </c>
      <c r="B240" s="5"/>
      <c r="C240" s="44"/>
      <c r="D240" s="44"/>
      <c r="E240" s="44"/>
      <c r="F240" s="5" t="s">
        <v>408</v>
      </c>
      <c r="G240" s="5" t="s">
        <v>19</v>
      </c>
      <c r="H240" s="44"/>
      <c r="I240" s="44"/>
      <c r="J240" s="44"/>
      <c r="K240" s="70"/>
      <c r="L240" s="44"/>
      <c r="M240" s="44"/>
      <c r="N240" s="70"/>
      <c r="O240" s="101"/>
      <c r="P240" s="101"/>
      <c r="Q240" s="101"/>
      <c r="R240" s="102"/>
      <c r="S240" s="76">
        <v>9100</v>
      </c>
      <c r="T240" s="76">
        <v>9100</v>
      </c>
    </row>
    <row r="241" spans="1:20" s="2" customFormat="1" ht="67.5" customHeight="1">
      <c r="A241" s="10" t="s">
        <v>303</v>
      </c>
      <c r="B241" s="9"/>
      <c r="C241" s="42"/>
      <c r="D241" s="42">
        <f>D242</f>
        <v>113560</v>
      </c>
      <c r="E241" s="42">
        <f t="shared" si="120"/>
        <v>113560</v>
      </c>
      <c r="F241" s="9" t="s">
        <v>304</v>
      </c>
      <c r="G241" s="9"/>
      <c r="H241" s="42"/>
      <c r="I241" s="42">
        <f aca="true" t="shared" si="121" ref="I241:T241">I242</f>
        <v>113560</v>
      </c>
      <c r="J241" s="42">
        <f t="shared" si="121"/>
        <v>113560</v>
      </c>
      <c r="K241" s="68">
        <f t="shared" si="121"/>
        <v>20</v>
      </c>
      <c r="L241" s="42">
        <f t="shared" si="121"/>
        <v>58777.41</v>
      </c>
      <c r="M241" s="42">
        <f t="shared" si="121"/>
        <v>17869.09</v>
      </c>
      <c r="N241" s="68">
        <f t="shared" si="121"/>
        <v>190226.5</v>
      </c>
      <c r="O241" s="97">
        <f t="shared" si="121"/>
        <v>-20</v>
      </c>
      <c r="P241" s="97">
        <f t="shared" si="121"/>
        <v>2611</v>
      </c>
      <c r="Q241" s="97">
        <f t="shared" si="121"/>
        <v>0</v>
      </c>
      <c r="R241" s="98">
        <f t="shared" si="121"/>
        <v>9163.72</v>
      </c>
      <c r="S241" s="75">
        <f t="shared" si="121"/>
        <v>214227.49</v>
      </c>
      <c r="T241" s="75">
        <f t="shared" si="121"/>
        <v>183973.91</v>
      </c>
    </row>
    <row r="242" spans="1:20" s="2" customFormat="1" ht="39.75" customHeight="1">
      <c r="A242" s="13" t="s">
        <v>300</v>
      </c>
      <c r="B242" s="9"/>
      <c r="C242" s="42"/>
      <c r="D242" s="43">
        <f>D243+D246</f>
        <v>113560</v>
      </c>
      <c r="E242" s="43">
        <f t="shared" si="120"/>
        <v>113560</v>
      </c>
      <c r="F242" s="14" t="s">
        <v>305</v>
      </c>
      <c r="G242" s="9"/>
      <c r="H242" s="42"/>
      <c r="I242" s="43">
        <f aca="true" t="shared" si="122" ref="I242:R242">I243+I246</f>
        <v>113560</v>
      </c>
      <c r="J242" s="43">
        <f t="shared" si="122"/>
        <v>113560</v>
      </c>
      <c r="K242" s="69">
        <f t="shared" si="122"/>
        <v>20</v>
      </c>
      <c r="L242" s="43">
        <f t="shared" si="122"/>
        <v>58777.41</v>
      </c>
      <c r="M242" s="43">
        <f t="shared" si="122"/>
        <v>17869.09</v>
      </c>
      <c r="N242" s="69">
        <f t="shared" si="122"/>
        <v>190226.5</v>
      </c>
      <c r="O242" s="99">
        <f t="shared" si="122"/>
        <v>-20</v>
      </c>
      <c r="P242" s="99">
        <f t="shared" si="122"/>
        <v>2611</v>
      </c>
      <c r="Q242" s="99">
        <f t="shared" si="122"/>
        <v>0</v>
      </c>
      <c r="R242" s="100">
        <f t="shared" si="122"/>
        <v>9163.72</v>
      </c>
      <c r="S242" s="73">
        <f>S243+S246+S249</f>
        <v>214227.49</v>
      </c>
      <c r="T242" s="73">
        <f>T243+T246+T249</f>
        <v>183973.91</v>
      </c>
    </row>
    <row r="243" spans="1:20" s="2" customFormat="1" ht="78.75" customHeight="1">
      <c r="A243" s="26" t="s">
        <v>335</v>
      </c>
      <c r="B243" s="27"/>
      <c r="C243" s="51"/>
      <c r="D243" s="51">
        <f>D245</f>
        <v>95000</v>
      </c>
      <c r="E243" s="51">
        <f t="shared" si="120"/>
        <v>95000</v>
      </c>
      <c r="F243" s="27" t="s">
        <v>336</v>
      </c>
      <c r="G243" s="27"/>
      <c r="H243" s="51"/>
      <c r="I243" s="51">
        <f aca="true" t="shared" si="123" ref="I243:R243">I245</f>
        <v>95000</v>
      </c>
      <c r="J243" s="51">
        <f t="shared" si="123"/>
        <v>95000</v>
      </c>
      <c r="K243" s="81">
        <f t="shared" si="123"/>
        <v>0</v>
      </c>
      <c r="L243" s="51">
        <f t="shared" si="123"/>
        <v>0</v>
      </c>
      <c r="M243" s="51">
        <f t="shared" si="123"/>
        <v>17867.8</v>
      </c>
      <c r="N243" s="81">
        <f t="shared" si="123"/>
        <v>112867.8</v>
      </c>
      <c r="O243" s="105">
        <f t="shared" si="123"/>
        <v>0</v>
      </c>
      <c r="P243" s="105">
        <f t="shared" si="123"/>
        <v>2611</v>
      </c>
      <c r="Q243" s="105">
        <f t="shared" si="123"/>
        <v>0</v>
      </c>
      <c r="R243" s="106">
        <f t="shared" si="123"/>
        <v>6931.12</v>
      </c>
      <c r="S243" s="74">
        <f>S245+S244</f>
        <v>134276.19</v>
      </c>
      <c r="T243" s="74">
        <f>T245+T244</f>
        <v>104118.47</v>
      </c>
    </row>
    <row r="244" spans="1:20" s="2" customFormat="1" ht="50.25" customHeight="1">
      <c r="A244" s="26" t="s">
        <v>16</v>
      </c>
      <c r="B244" s="27"/>
      <c r="C244" s="51"/>
      <c r="D244" s="51"/>
      <c r="E244" s="51"/>
      <c r="F244" s="27" t="s">
        <v>336</v>
      </c>
      <c r="G244" s="27" t="s">
        <v>17</v>
      </c>
      <c r="H244" s="51"/>
      <c r="I244" s="51"/>
      <c r="J244" s="51"/>
      <c r="K244" s="81"/>
      <c r="L244" s="51"/>
      <c r="M244" s="51"/>
      <c r="N244" s="81"/>
      <c r="O244" s="105"/>
      <c r="P244" s="105"/>
      <c r="Q244" s="105"/>
      <c r="R244" s="106"/>
      <c r="S244" s="74">
        <v>2577.27</v>
      </c>
      <c r="T244" s="74">
        <v>2577.27</v>
      </c>
    </row>
    <row r="245" spans="1:20" s="2" customFormat="1" ht="51" customHeight="1">
      <c r="A245" s="4" t="s">
        <v>144</v>
      </c>
      <c r="B245" s="5" t="s">
        <v>48</v>
      </c>
      <c r="C245" s="44"/>
      <c r="D245" s="44">
        <v>95000</v>
      </c>
      <c r="E245" s="44">
        <f t="shared" si="120"/>
        <v>95000</v>
      </c>
      <c r="F245" s="5" t="s">
        <v>336</v>
      </c>
      <c r="G245" s="5" t="s">
        <v>48</v>
      </c>
      <c r="H245" s="44"/>
      <c r="I245" s="44">
        <v>95000</v>
      </c>
      <c r="J245" s="44">
        <f>H245+I245</f>
        <v>95000</v>
      </c>
      <c r="K245" s="70"/>
      <c r="L245" s="44"/>
      <c r="M245" s="44">
        <v>17867.8</v>
      </c>
      <c r="N245" s="70">
        <f>J245+L245+M245</f>
        <v>112867.8</v>
      </c>
      <c r="O245" s="101"/>
      <c r="P245" s="70">
        <v>2611</v>
      </c>
      <c r="Q245" s="101"/>
      <c r="R245" s="44">
        <v>6931.12</v>
      </c>
      <c r="S245" s="76">
        <v>131698.92</v>
      </c>
      <c r="T245" s="76">
        <v>101541.2</v>
      </c>
    </row>
    <row r="246" spans="1:20" s="2" customFormat="1" ht="40.5" customHeight="1">
      <c r="A246" s="26" t="s">
        <v>337</v>
      </c>
      <c r="B246" s="27"/>
      <c r="C246" s="51"/>
      <c r="D246" s="51">
        <f>D248</f>
        <v>18560</v>
      </c>
      <c r="E246" s="51">
        <f t="shared" si="120"/>
        <v>18560</v>
      </c>
      <c r="F246" s="27" t="s">
        <v>338</v>
      </c>
      <c r="G246" s="27"/>
      <c r="H246" s="51"/>
      <c r="I246" s="51">
        <f aca="true" t="shared" si="124" ref="I246:R246">I248</f>
        <v>18560</v>
      </c>
      <c r="J246" s="51">
        <f t="shared" si="124"/>
        <v>18560</v>
      </c>
      <c r="K246" s="81">
        <f t="shared" si="124"/>
        <v>20</v>
      </c>
      <c r="L246" s="51">
        <f t="shared" si="124"/>
        <v>58777.41</v>
      </c>
      <c r="M246" s="51">
        <f t="shared" si="124"/>
        <v>1.29</v>
      </c>
      <c r="N246" s="81">
        <f t="shared" si="124"/>
        <v>77358.7</v>
      </c>
      <c r="O246" s="105">
        <f t="shared" si="124"/>
        <v>-20</v>
      </c>
      <c r="P246" s="105">
        <f t="shared" si="124"/>
        <v>0</v>
      </c>
      <c r="Q246" s="105">
        <f t="shared" si="124"/>
        <v>0</v>
      </c>
      <c r="R246" s="106">
        <f t="shared" si="124"/>
        <v>2232.6</v>
      </c>
      <c r="S246" s="74">
        <f>S248+S247</f>
        <v>79571.3</v>
      </c>
      <c r="T246" s="74">
        <f>T248+T247</f>
        <v>79475.44</v>
      </c>
    </row>
    <row r="247" spans="1:20" s="2" customFormat="1" ht="40.5" customHeight="1">
      <c r="A247" s="26" t="s">
        <v>16</v>
      </c>
      <c r="B247" s="27"/>
      <c r="C247" s="51"/>
      <c r="D247" s="51"/>
      <c r="E247" s="51"/>
      <c r="F247" s="27" t="s">
        <v>338</v>
      </c>
      <c r="G247" s="27" t="s">
        <v>17</v>
      </c>
      <c r="H247" s="51"/>
      <c r="I247" s="51"/>
      <c r="J247" s="51"/>
      <c r="K247" s="81"/>
      <c r="L247" s="51"/>
      <c r="M247" s="51"/>
      <c r="N247" s="81"/>
      <c r="O247" s="105"/>
      <c r="P247" s="105"/>
      <c r="Q247" s="105"/>
      <c r="R247" s="106"/>
      <c r="S247" s="74">
        <v>2755.3</v>
      </c>
      <c r="T247" s="74">
        <v>2755.3</v>
      </c>
    </row>
    <row r="248" spans="1:20" s="2" customFormat="1" ht="48.75" customHeight="1">
      <c r="A248" s="4" t="s">
        <v>144</v>
      </c>
      <c r="B248" s="5" t="s">
        <v>48</v>
      </c>
      <c r="C248" s="44"/>
      <c r="D248" s="44">
        <v>18560</v>
      </c>
      <c r="E248" s="44">
        <f t="shared" si="120"/>
        <v>18560</v>
      </c>
      <c r="F248" s="5" t="s">
        <v>338</v>
      </c>
      <c r="G248" s="5" t="s">
        <v>48</v>
      </c>
      <c r="H248" s="44"/>
      <c r="I248" s="44">
        <v>18560</v>
      </c>
      <c r="J248" s="44">
        <v>18560</v>
      </c>
      <c r="K248" s="70">
        <v>20</v>
      </c>
      <c r="L248" s="44">
        <v>58777.41</v>
      </c>
      <c r="M248" s="44">
        <v>1.29</v>
      </c>
      <c r="N248" s="70">
        <f>J248+L248+K248+M248</f>
        <v>77358.7</v>
      </c>
      <c r="O248" s="70">
        <f>-20</f>
        <v>-20</v>
      </c>
      <c r="P248" s="70"/>
      <c r="Q248" s="101"/>
      <c r="R248" s="44">
        <v>2232.6</v>
      </c>
      <c r="S248" s="76">
        <v>76816</v>
      </c>
      <c r="T248" s="76">
        <v>76720.14</v>
      </c>
    </row>
    <row r="249" spans="1:20" s="2" customFormat="1" ht="48.75" customHeight="1">
      <c r="A249" s="4" t="s">
        <v>428</v>
      </c>
      <c r="B249" s="5"/>
      <c r="C249" s="44"/>
      <c r="D249" s="44"/>
      <c r="E249" s="44"/>
      <c r="F249" s="5" t="s">
        <v>427</v>
      </c>
      <c r="G249" s="5"/>
      <c r="H249" s="44"/>
      <c r="I249" s="44"/>
      <c r="J249" s="44"/>
      <c r="K249" s="70"/>
      <c r="L249" s="44"/>
      <c r="M249" s="44"/>
      <c r="N249" s="70"/>
      <c r="O249" s="70"/>
      <c r="P249" s="70"/>
      <c r="Q249" s="101"/>
      <c r="R249" s="44"/>
      <c r="S249" s="76">
        <f>S250</f>
        <v>380</v>
      </c>
      <c r="T249" s="76">
        <f>T250</f>
        <v>380</v>
      </c>
    </row>
    <row r="250" spans="1:20" s="2" customFormat="1" ht="48.75" customHeight="1">
      <c r="A250" s="26" t="s">
        <v>16</v>
      </c>
      <c r="B250" s="5"/>
      <c r="C250" s="44"/>
      <c r="D250" s="44"/>
      <c r="E250" s="44"/>
      <c r="F250" s="5" t="s">
        <v>427</v>
      </c>
      <c r="G250" s="5" t="s">
        <v>17</v>
      </c>
      <c r="H250" s="44"/>
      <c r="I250" s="44"/>
      <c r="J250" s="44"/>
      <c r="K250" s="70"/>
      <c r="L250" s="44"/>
      <c r="M250" s="44"/>
      <c r="N250" s="70"/>
      <c r="O250" s="70"/>
      <c r="P250" s="70"/>
      <c r="Q250" s="101"/>
      <c r="R250" s="44"/>
      <c r="S250" s="76">
        <v>380</v>
      </c>
      <c r="T250" s="76">
        <v>380</v>
      </c>
    </row>
    <row r="251" spans="1:20" s="2" customFormat="1" ht="87" customHeight="1">
      <c r="A251" s="10" t="s">
        <v>418</v>
      </c>
      <c r="B251" s="9"/>
      <c r="C251" s="42"/>
      <c r="D251" s="42"/>
      <c r="E251" s="42"/>
      <c r="F251" s="9" t="s">
        <v>419</v>
      </c>
      <c r="G251" s="9"/>
      <c r="H251" s="42"/>
      <c r="I251" s="42"/>
      <c r="J251" s="42"/>
      <c r="K251" s="68"/>
      <c r="L251" s="42"/>
      <c r="M251" s="42"/>
      <c r="N251" s="68"/>
      <c r="O251" s="68"/>
      <c r="P251" s="68"/>
      <c r="Q251" s="97"/>
      <c r="R251" s="42"/>
      <c r="S251" s="75">
        <f>S252</f>
        <v>3443.5</v>
      </c>
      <c r="T251" s="75">
        <f>T252</f>
        <v>3232.37</v>
      </c>
    </row>
    <row r="252" spans="1:20" s="2" customFormat="1" ht="48.75" customHeight="1">
      <c r="A252" s="13" t="s">
        <v>420</v>
      </c>
      <c r="B252" s="14"/>
      <c r="C252" s="43"/>
      <c r="D252" s="43"/>
      <c r="E252" s="43"/>
      <c r="F252" s="14" t="s">
        <v>421</v>
      </c>
      <c r="G252" s="14"/>
      <c r="H252" s="43"/>
      <c r="I252" s="43"/>
      <c r="J252" s="43"/>
      <c r="K252" s="69"/>
      <c r="L252" s="43"/>
      <c r="M252" s="43"/>
      <c r="N252" s="69"/>
      <c r="O252" s="69"/>
      <c r="P252" s="69"/>
      <c r="Q252" s="99"/>
      <c r="R252" s="43"/>
      <c r="S252" s="73">
        <f>S253</f>
        <v>3443.5</v>
      </c>
      <c r="T252" s="73">
        <f>T253</f>
        <v>3232.37</v>
      </c>
    </row>
    <row r="253" spans="1:20" s="2" customFormat="1" ht="33.75" customHeight="1">
      <c r="A253" s="4" t="s">
        <v>422</v>
      </c>
      <c r="B253" s="5"/>
      <c r="C253" s="44"/>
      <c r="D253" s="44"/>
      <c r="E253" s="44"/>
      <c r="F253" s="5" t="s">
        <v>423</v>
      </c>
      <c r="G253" s="5" t="s">
        <v>17</v>
      </c>
      <c r="H253" s="44"/>
      <c r="I253" s="44"/>
      <c r="J253" s="44"/>
      <c r="K253" s="70"/>
      <c r="L253" s="44"/>
      <c r="M253" s="44"/>
      <c r="N253" s="70"/>
      <c r="O253" s="70"/>
      <c r="P253" s="70"/>
      <c r="Q253" s="101"/>
      <c r="R253" s="44"/>
      <c r="S253" s="76">
        <v>3443.5</v>
      </c>
      <c r="T253" s="76">
        <v>3232.37</v>
      </c>
    </row>
    <row r="254" spans="1:20" s="2" customFormat="1" ht="23.25" customHeight="1">
      <c r="A254" s="30" t="s">
        <v>159</v>
      </c>
      <c r="B254" s="31"/>
      <c r="C254" s="40">
        <f>C255</f>
        <v>71322.79</v>
      </c>
      <c r="D254" s="40">
        <f>D255</f>
        <v>0</v>
      </c>
      <c r="E254" s="40">
        <f>E255</f>
        <v>71322.79</v>
      </c>
      <c r="F254" s="31" t="s">
        <v>27</v>
      </c>
      <c r="G254" s="31"/>
      <c r="H254" s="40">
        <f aca="true" t="shared" si="125" ref="H254:O254">H255</f>
        <v>71322.79</v>
      </c>
      <c r="I254" s="40">
        <f t="shared" si="125"/>
        <v>0</v>
      </c>
      <c r="J254" s="40">
        <f t="shared" si="125"/>
        <v>71322.79</v>
      </c>
      <c r="K254" s="66">
        <f t="shared" si="125"/>
        <v>0</v>
      </c>
      <c r="L254" s="40">
        <f t="shared" si="125"/>
        <v>75282.59999999999</v>
      </c>
      <c r="M254" s="40">
        <f t="shared" si="125"/>
        <v>350</v>
      </c>
      <c r="N254" s="66">
        <f t="shared" si="125"/>
        <v>146955.38999999998</v>
      </c>
      <c r="O254" s="93">
        <f t="shared" si="125"/>
        <v>0</v>
      </c>
      <c r="P254" s="93"/>
      <c r="Q254" s="93">
        <f>Q255</f>
        <v>52452.130000000005</v>
      </c>
      <c r="R254" s="94">
        <f>R255</f>
        <v>0</v>
      </c>
      <c r="S254" s="127">
        <f>S255</f>
        <v>183093.30999999997</v>
      </c>
      <c r="T254" s="127">
        <f>T255</f>
        <v>183076.96</v>
      </c>
    </row>
    <row r="255" spans="1:20" s="34" customFormat="1" ht="46.5" customHeight="1">
      <c r="A255" s="12" t="s">
        <v>160</v>
      </c>
      <c r="B255" s="23"/>
      <c r="C255" s="45">
        <f>C256+C270+C276</f>
        <v>71322.79</v>
      </c>
      <c r="D255" s="45">
        <f>D256+D270+D276</f>
        <v>0</v>
      </c>
      <c r="E255" s="45">
        <f>E256+E270+E276</f>
        <v>71322.79</v>
      </c>
      <c r="F255" s="23" t="s">
        <v>30</v>
      </c>
      <c r="G255" s="23"/>
      <c r="H255" s="45">
        <f aca="true" t="shared" si="126" ref="H255:O255">H256+H270+H276</f>
        <v>71322.79</v>
      </c>
      <c r="I255" s="45">
        <f t="shared" si="126"/>
        <v>0</v>
      </c>
      <c r="J255" s="45">
        <f t="shared" si="126"/>
        <v>71322.79</v>
      </c>
      <c r="K255" s="67">
        <f t="shared" si="126"/>
        <v>0</v>
      </c>
      <c r="L255" s="45">
        <f t="shared" si="126"/>
        <v>75282.59999999999</v>
      </c>
      <c r="M255" s="45">
        <f t="shared" si="126"/>
        <v>350</v>
      </c>
      <c r="N255" s="67">
        <f t="shared" si="126"/>
        <v>146955.38999999998</v>
      </c>
      <c r="O255" s="95">
        <f t="shared" si="126"/>
        <v>0</v>
      </c>
      <c r="P255" s="95"/>
      <c r="Q255" s="95">
        <f>Q256+Q270+Q276</f>
        <v>52452.130000000005</v>
      </c>
      <c r="R255" s="96">
        <f>R256+R270+R276</f>
        <v>0</v>
      </c>
      <c r="S255" s="71">
        <f>S256+S270+S276</f>
        <v>183093.30999999997</v>
      </c>
      <c r="T255" s="71">
        <f>T256+T270+T276</f>
        <v>183076.96</v>
      </c>
    </row>
    <row r="256" spans="1:20" ht="36.75" customHeight="1">
      <c r="A256" s="10" t="s">
        <v>162</v>
      </c>
      <c r="B256" s="9"/>
      <c r="C256" s="42">
        <f>C257</f>
        <v>63087.5</v>
      </c>
      <c r="D256" s="42">
        <f>D257</f>
        <v>0</v>
      </c>
      <c r="E256" s="42">
        <f>E257</f>
        <v>63087.5</v>
      </c>
      <c r="F256" s="9" t="s">
        <v>161</v>
      </c>
      <c r="G256" s="9"/>
      <c r="H256" s="42">
        <f aca="true" t="shared" si="127" ref="H256:O256">H257</f>
        <v>63087.5</v>
      </c>
      <c r="I256" s="42">
        <f t="shared" si="127"/>
        <v>0</v>
      </c>
      <c r="J256" s="42">
        <f t="shared" si="127"/>
        <v>63087.5</v>
      </c>
      <c r="K256" s="68">
        <f t="shared" si="127"/>
        <v>0</v>
      </c>
      <c r="L256" s="42">
        <f t="shared" si="127"/>
        <v>75508.79999999999</v>
      </c>
      <c r="M256" s="42">
        <f t="shared" si="127"/>
        <v>0</v>
      </c>
      <c r="N256" s="68">
        <f t="shared" si="127"/>
        <v>138596.3</v>
      </c>
      <c r="O256" s="97">
        <f t="shared" si="127"/>
        <v>0</v>
      </c>
      <c r="P256" s="97"/>
      <c r="Q256" s="97">
        <f>Q257</f>
        <v>52661.490000000005</v>
      </c>
      <c r="R256" s="98">
        <f>R257</f>
        <v>0</v>
      </c>
      <c r="S256" s="75">
        <f>S257</f>
        <v>173909.66999999998</v>
      </c>
      <c r="T256" s="75">
        <f>T257</f>
        <v>173906.37</v>
      </c>
    </row>
    <row r="257" spans="1:20" ht="63.75" customHeight="1">
      <c r="A257" s="13" t="s">
        <v>163</v>
      </c>
      <c r="B257" s="14"/>
      <c r="C257" s="43">
        <f>C258+C262+C264+C266+C268</f>
        <v>63087.5</v>
      </c>
      <c r="D257" s="43">
        <f>D258+D262+D264+D266+D268</f>
        <v>0</v>
      </c>
      <c r="E257" s="43">
        <f>E258+E262+E264+E266+E268</f>
        <v>63087.5</v>
      </c>
      <c r="F257" s="14" t="s">
        <v>161</v>
      </c>
      <c r="G257" s="14"/>
      <c r="H257" s="43">
        <f>H258+H262+H264+H266+H268</f>
        <v>63087.5</v>
      </c>
      <c r="I257" s="43">
        <f>I258+I262+I264+I266+I268</f>
        <v>0</v>
      </c>
      <c r="J257" s="43">
        <f>J258+J262+J264+J266+J268</f>
        <v>63087.5</v>
      </c>
      <c r="K257" s="69">
        <f>K258+K262+K264+K266+K268</f>
        <v>0</v>
      </c>
      <c r="L257" s="43">
        <f>L258+L262+L264+L266+L268+L260</f>
        <v>75508.79999999999</v>
      </c>
      <c r="M257" s="43">
        <f>M258+M262+M264+M266+M268+M260</f>
        <v>0</v>
      </c>
      <c r="N257" s="69">
        <f>N258+N262+N264+N266+N268+N260</f>
        <v>138596.3</v>
      </c>
      <c r="O257" s="99">
        <f>O258+O262+O264+O266+O268</f>
        <v>0</v>
      </c>
      <c r="P257" s="99"/>
      <c r="Q257" s="99">
        <f>Q258+Q262+Q264+Q266+Q268+Q260</f>
        <v>52661.490000000005</v>
      </c>
      <c r="R257" s="100">
        <f>R258+R262+R264+R266+R268+R260</f>
        <v>0</v>
      </c>
      <c r="S257" s="73">
        <f>S258+S262+S264+S266+S268+S260</f>
        <v>173909.66999999998</v>
      </c>
      <c r="T257" s="73">
        <f>T258+T262+T264+T266+T268+T260</f>
        <v>173906.37</v>
      </c>
    </row>
    <row r="258" spans="1:20" ht="40.5" customHeight="1">
      <c r="A258" s="28" t="s">
        <v>339</v>
      </c>
      <c r="B258" s="29"/>
      <c r="C258" s="50">
        <f>C259</f>
        <v>26300</v>
      </c>
      <c r="D258" s="50">
        <f>D259</f>
        <v>0</v>
      </c>
      <c r="E258" s="50">
        <f>E259</f>
        <v>26300</v>
      </c>
      <c r="F258" s="29" t="s">
        <v>164</v>
      </c>
      <c r="G258" s="29"/>
      <c r="H258" s="50">
        <f aca="true" t="shared" si="128" ref="H258:O258">H259</f>
        <v>26300</v>
      </c>
      <c r="I258" s="50">
        <f t="shared" si="128"/>
        <v>0</v>
      </c>
      <c r="J258" s="50">
        <f t="shared" si="128"/>
        <v>26300</v>
      </c>
      <c r="K258" s="72">
        <f t="shared" si="128"/>
        <v>0</v>
      </c>
      <c r="L258" s="50">
        <f t="shared" si="128"/>
        <v>0</v>
      </c>
      <c r="M258" s="50">
        <f t="shared" si="128"/>
        <v>0</v>
      </c>
      <c r="N258" s="72">
        <f t="shared" si="128"/>
        <v>26300</v>
      </c>
      <c r="O258" s="103">
        <f t="shared" si="128"/>
        <v>0</v>
      </c>
      <c r="P258" s="103"/>
      <c r="Q258" s="103">
        <f>Q259</f>
        <v>63980.29</v>
      </c>
      <c r="R258" s="104">
        <f>R259</f>
        <v>0</v>
      </c>
      <c r="S258" s="77">
        <f>S259</f>
        <v>87839.72</v>
      </c>
      <c r="T258" s="77">
        <f>T259</f>
        <v>87839.72</v>
      </c>
    </row>
    <row r="259" spans="1:20" ht="24.75" customHeight="1">
      <c r="A259" s="4" t="s">
        <v>58</v>
      </c>
      <c r="B259" s="5" t="s">
        <v>19</v>
      </c>
      <c r="C259" s="44">
        <v>26300</v>
      </c>
      <c r="D259" s="44"/>
      <c r="E259" s="44">
        <f>C259+D259</f>
        <v>26300</v>
      </c>
      <c r="F259" s="5" t="s">
        <v>164</v>
      </c>
      <c r="G259" s="5" t="s">
        <v>19</v>
      </c>
      <c r="H259" s="44">
        <v>26300</v>
      </c>
      <c r="I259" s="44"/>
      <c r="J259" s="44">
        <f>H259+I259</f>
        <v>26300</v>
      </c>
      <c r="K259" s="70"/>
      <c r="L259" s="44"/>
      <c r="M259" s="44"/>
      <c r="N259" s="70">
        <f>L259+J259</f>
        <v>26300</v>
      </c>
      <c r="O259" s="101"/>
      <c r="P259" s="101"/>
      <c r="Q259" s="101">
        <v>63980.29</v>
      </c>
      <c r="R259" s="102"/>
      <c r="S259" s="76">
        <v>87839.72</v>
      </c>
      <c r="T259" s="76">
        <v>87839.72</v>
      </c>
    </row>
    <row r="260" spans="1:20" ht="67.5" customHeight="1">
      <c r="A260" s="13" t="s">
        <v>363</v>
      </c>
      <c r="B260" s="14"/>
      <c r="C260" s="43"/>
      <c r="D260" s="43"/>
      <c r="E260" s="43"/>
      <c r="F260" s="14" t="s">
        <v>364</v>
      </c>
      <c r="G260" s="14"/>
      <c r="H260" s="43"/>
      <c r="I260" s="43"/>
      <c r="J260" s="43"/>
      <c r="K260" s="69"/>
      <c r="L260" s="43">
        <f>L261</f>
        <v>80633.51</v>
      </c>
      <c r="M260" s="43">
        <f>M261</f>
        <v>0</v>
      </c>
      <c r="N260" s="69">
        <f>N261</f>
        <v>80633.51</v>
      </c>
      <c r="O260" s="99"/>
      <c r="P260" s="99"/>
      <c r="Q260" s="99">
        <f>Q261</f>
        <v>0</v>
      </c>
      <c r="R260" s="100">
        <f>R261</f>
        <v>0</v>
      </c>
      <c r="S260" s="73">
        <f>S261</f>
        <v>64262.46</v>
      </c>
      <c r="T260" s="73">
        <f>T261</f>
        <v>64262.46</v>
      </c>
    </row>
    <row r="261" spans="1:20" ht="24.75" customHeight="1">
      <c r="A261" s="4" t="s">
        <v>58</v>
      </c>
      <c r="B261" s="5"/>
      <c r="C261" s="44"/>
      <c r="D261" s="44"/>
      <c r="E261" s="44"/>
      <c r="F261" s="5" t="s">
        <v>364</v>
      </c>
      <c r="G261" s="5" t="s">
        <v>19</v>
      </c>
      <c r="H261" s="44"/>
      <c r="I261" s="44"/>
      <c r="J261" s="44"/>
      <c r="K261" s="70"/>
      <c r="L261" s="44">
        <v>80633.51</v>
      </c>
      <c r="M261" s="44"/>
      <c r="N261" s="70">
        <f>J261+L261</f>
        <v>80633.51</v>
      </c>
      <c r="O261" s="101"/>
      <c r="P261" s="101"/>
      <c r="Q261" s="101"/>
      <c r="R261" s="102"/>
      <c r="S261" s="76">
        <v>64262.46</v>
      </c>
      <c r="T261" s="76">
        <v>64262.46</v>
      </c>
    </row>
    <row r="262" spans="1:20" ht="69.75" customHeight="1">
      <c r="A262" s="28" t="s">
        <v>340</v>
      </c>
      <c r="B262" s="29"/>
      <c r="C262" s="50">
        <f>C263</f>
        <v>1717.5</v>
      </c>
      <c r="D262" s="50">
        <f>D263</f>
        <v>0</v>
      </c>
      <c r="E262" s="50">
        <f>E263</f>
        <v>1717.5</v>
      </c>
      <c r="F262" s="29" t="s">
        <v>165</v>
      </c>
      <c r="G262" s="29"/>
      <c r="H262" s="50">
        <f aca="true" t="shared" si="129" ref="H262:O262">H263</f>
        <v>1717.5</v>
      </c>
      <c r="I262" s="50">
        <f t="shared" si="129"/>
        <v>0</v>
      </c>
      <c r="J262" s="50">
        <f t="shared" si="129"/>
        <v>1717.5</v>
      </c>
      <c r="K262" s="72">
        <f t="shared" si="129"/>
        <v>0</v>
      </c>
      <c r="L262" s="50">
        <f t="shared" si="129"/>
        <v>365.29</v>
      </c>
      <c r="M262" s="50">
        <f t="shared" si="129"/>
        <v>0</v>
      </c>
      <c r="N262" s="72">
        <f t="shared" si="129"/>
        <v>2082.79</v>
      </c>
      <c r="O262" s="103">
        <f t="shared" si="129"/>
        <v>0</v>
      </c>
      <c r="P262" s="103"/>
      <c r="Q262" s="103">
        <f>Q263</f>
        <v>0</v>
      </c>
      <c r="R262" s="104">
        <f>R263</f>
        <v>0</v>
      </c>
      <c r="S262" s="77">
        <f>S263</f>
        <v>1629.89</v>
      </c>
      <c r="T262" s="77">
        <f>T263</f>
        <v>1626.59</v>
      </c>
    </row>
    <row r="263" spans="1:20" ht="19.5" customHeight="1">
      <c r="A263" s="4" t="s">
        <v>58</v>
      </c>
      <c r="B263" s="5" t="s">
        <v>19</v>
      </c>
      <c r="C263" s="44">
        <v>1717.5</v>
      </c>
      <c r="D263" s="44"/>
      <c r="E263" s="44">
        <f>C263+D263</f>
        <v>1717.5</v>
      </c>
      <c r="F263" s="5" t="s">
        <v>165</v>
      </c>
      <c r="G263" s="5" t="s">
        <v>19</v>
      </c>
      <c r="H263" s="44">
        <v>1717.5</v>
      </c>
      <c r="I263" s="44"/>
      <c r="J263" s="44">
        <f>H263+I263</f>
        <v>1717.5</v>
      </c>
      <c r="K263" s="70"/>
      <c r="L263" s="44">
        <v>365.29</v>
      </c>
      <c r="M263" s="44"/>
      <c r="N263" s="70">
        <f>J263+L263</f>
        <v>2082.79</v>
      </c>
      <c r="O263" s="101"/>
      <c r="P263" s="101"/>
      <c r="Q263" s="101"/>
      <c r="R263" s="102"/>
      <c r="S263" s="76">
        <v>1629.89</v>
      </c>
      <c r="T263" s="76">
        <v>1626.59</v>
      </c>
    </row>
    <row r="264" spans="1:20" ht="42.75" customHeight="1">
      <c r="A264" s="28" t="s">
        <v>341</v>
      </c>
      <c r="B264" s="29"/>
      <c r="C264" s="50">
        <f>C265</f>
        <v>1180</v>
      </c>
      <c r="D264" s="50">
        <f>D265</f>
        <v>0</v>
      </c>
      <c r="E264" s="50">
        <f>E265</f>
        <v>1180</v>
      </c>
      <c r="F264" s="29" t="s">
        <v>166</v>
      </c>
      <c r="G264" s="29"/>
      <c r="H264" s="50">
        <f aca="true" t="shared" si="130" ref="H264:O264">H265</f>
        <v>1180</v>
      </c>
      <c r="I264" s="50">
        <f t="shared" si="130"/>
        <v>0</v>
      </c>
      <c r="J264" s="50">
        <f t="shared" si="130"/>
        <v>1180</v>
      </c>
      <c r="K264" s="72">
        <f t="shared" si="130"/>
        <v>0</v>
      </c>
      <c r="L264" s="50">
        <f t="shared" si="130"/>
        <v>0</v>
      </c>
      <c r="M264" s="50">
        <f t="shared" si="130"/>
        <v>0</v>
      </c>
      <c r="N264" s="72">
        <f t="shared" si="130"/>
        <v>1180</v>
      </c>
      <c r="O264" s="103">
        <f t="shared" si="130"/>
        <v>0</v>
      </c>
      <c r="P264" s="103"/>
      <c r="Q264" s="103">
        <f>Q265</f>
        <v>-360</v>
      </c>
      <c r="R264" s="104">
        <f>R265</f>
        <v>0</v>
      </c>
      <c r="S264" s="77">
        <f>S265</f>
        <v>950</v>
      </c>
      <c r="T264" s="77">
        <f>T265</f>
        <v>950</v>
      </c>
    </row>
    <row r="265" spans="1:20" ht="20.25" customHeight="1">
      <c r="A265" s="4" t="s">
        <v>58</v>
      </c>
      <c r="B265" s="5" t="s">
        <v>19</v>
      </c>
      <c r="C265" s="44">
        <v>1180</v>
      </c>
      <c r="D265" s="44"/>
      <c r="E265" s="44">
        <f>C265+D265</f>
        <v>1180</v>
      </c>
      <c r="F265" s="5" t="s">
        <v>166</v>
      </c>
      <c r="G265" s="5" t="s">
        <v>19</v>
      </c>
      <c r="H265" s="44">
        <v>1180</v>
      </c>
      <c r="I265" s="44"/>
      <c r="J265" s="44">
        <f>H265+I265</f>
        <v>1180</v>
      </c>
      <c r="K265" s="70"/>
      <c r="L265" s="44"/>
      <c r="M265" s="44"/>
      <c r="N265" s="70">
        <f>J265+L265</f>
        <v>1180</v>
      </c>
      <c r="O265" s="101"/>
      <c r="P265" s="101"/>
      <c r="Q265" s="101">
        <v>-360</v>
      </c>
      <c r="R265" s="102"/>
      <c r="S265" s="76">
        <v>950</v>
      </c>
      <c r="T265" s="76">
        <v>950</v>
      </c>
    </row>
    <row r="266" spans="1:20" ht="49.5" customHeight="1">
      <c r="A266" s="28" t="s">
        <v>342</v>
      </c>
      <c r="B266" s="29"/>
      <c r="C266" s="50">
        <f>C267</f>
        <v>28400</v>
      </c>
      <c r="D266" s="50">
        <f>D267</f>
        <v>0</v>
      </c>
      <c r="E266" s="50">
        <f>E267</f>
        <v>28400</v>
      </c>
      <c r="F266" s="29" t="s">
        <v>167</v>
      </c>
      <c r="G266" s="29"/>
      <c r="H266" s="50">
        <f aca="true" t="shared" si="131" ref="H266:O266">H267</f>
        <v>28400</v>
      </c>
      <c r="I266" s="50">
        <f t="shared" si="131"/>
        <v>0</v>
      </c>
      <c r="J266" s="50">
        <f t="shared" si="131"/>
        <v>28400</v>
      </c>
      <c r="K266" s="72">
        <f t="shared" si="131"/>
        <v>0</v>
      </c>
      <c r="L266" s="50">
        <f t="shared" si="131"/>
        <v>0</v>
      </c>
      <c r="M266" s="50">
        <f t="shared" si="131"/>
        <v>0</v>
      </c>
      <c r="N266" s="72">
        <f t="shared" si="131"/>
        <v>28400</v>
      </c>
      <c r="O266" s="103">
        <f t="shared" si="131"/>
        <v>0</v>
      </c>
      <c r="P266" s="103"/>
      <c r="Q266" s="103">
        <f>Q267</f>
        <v>-10958.8</v>
      </c>
      <c r="R266" s="104">
        <f>R267</f>
        <v>0</v>
      </c>
      <c r="S266" s="77">
        <f>S267</f>
        <v>19227.6</v>
      </c>
      <c r="T266" s="77">
        <f>T267</f>
        <v>19227.6</v>
      </c>
    </row>
    <row r="267" spans="1:20" ht="16.5" customHeight="1">
      <c r="A267" s="4" t="s">
        <v>58</v>
      </c>
      <c r="B267" s="5" t="s">
        <v>19</v>
      </c>
      <c r="C267" s="44">
        <v>28400</v>
      </c>
      <c r="D267" s="44"/>
      <c r="E267" s="44">
        <f>C267+D267</f>
        <v>28400</v>
      </c>
      <c r="F267" s="5" t="s">
        <v>167</v>
      </c>
      <c r="G267" s="5" t="s">
        <v>19</v>
      </c>
      <c r="H267" s="44">
        <v>28400</v>
      </c>
      <c r="I267" s="44"/>
      <c r="J267" s="44">
        <f>H267+I267</f>
        <v>28400</v>
      </c>
      <c r="K267" s="70"/>
      <c r="L267" s="44"/>
      <c r="M267" s="44"/>
      <c r="N267" s="70">
        <f>J267+L267</f>
        <v>28400</v>
      </c>
      <c r="O267" s="101"/>
      <c r="P267" s="101"/>
      <c r="Q267" s="101">
        <v>-10958.8</v>
      </c>
      <c r="R267" s="102"/>
      <c r="S267" s="76">
        <v>19227.6</v>
      </c>
      <c r="T267" s="76">
        <v>19227.6</v>
      </c>
    </row>
    <row r="268" spans="1:20" ht="48.75" customHeight="1" hidden="1">
      <c r="A268" s="13" t="s">
        <v>365</v>
      </c>
      <c r="B268" s="14"/>
      <c r="C268" s="43">
        <f>C269</f>
        <v>5490</v>
      </c>
      <c r="D268" s="43">
        <f>D269</f>
        <v>0</v>
      </c>
      <c r="E268" s="43">
        <f>E269</f>
        <v>5490</v>
      </c>
      <c r="F268" s="14" t="s">
        <v>168</v>
      </c>
      <c r="G268" s="14"/>
      <c r="H268" s="43">
        <f aca="true" t="shared" si="132" ref="H268:O268">H269</f>
        <v>5490</v>
      </c>
      <c r="I268" s="43">
        <f t="shared" si="132"/>
        <v>0</v>
      </c>
      <c r="J268" s="43">
        <f t="shared" si="132"/>
        <v>5490</v>
      </c>
      <c r="K268" s="69">
        <f t="shared" si="132"/>
        <v>0</v>
      </c>
      <c r="L268" s="43">
        <f t="shared" si="132"/>
        <v>-5490</v>
      </c>
      <c r="M268" s="43">
        <f t="shared" si="132"/>
        <v>0</v>
      </c>
      <c r="N268" s="69">
        <f t="shared" si="132"/>
        <v>0</v>
      </c>
      <c r="O268" s="99">
        <f t="shared" si="132"/>
        <v>0</v>
      </c>
      <c r="P268" s="99"/>
      <c r="Q268" s="99">
        <f>Q269</f>
        <v>0</v>
      </c>
      <c r="R268" s="100">
        <f>R269</f>
        <v>0</v>
      </c>
      <c r="S268" s="73">
        <f>S269</f>
        <v>0</v>
      </c>
      <c r="T268" s="73">
        <f>T269</f>
        <v>0</v>
      </c>
    </row>
    <row r="269" spans="1:20" ht="17.25" customHeight="1" hidden="1">
      <c r="A269" s="4" t="s">
        <v>58</v>
      </c>
      <c r="B269" s="5" t="s">
        <v>19</v>
      </c>
      <c r="C269" s="44">
        <v>5490</v>
      </c>
      <c r="D269" s="44"/>
      <c r="E269" s="44">
        <f>C269+D269</f>
        <v>5490</v>
      </c>
      <c r="F269" s="5" t="s">
        <v>168</v>
      </c>
      <c r="G269" s="5" t="s">
        <v>19</v>
      </c>
      <c r="H269" s="44">
        <v>5490</v>
      </c>
      <c r="I269" s="44"/>
      <c r="J269" s="44">
        <f>H269+I269</f>
        <v>5490</v>
      </c>
      <c r="K269" s="70"/>
      <c r="L269" s="44">
        <v>-5490</v>
      </c>
      <c r="M269" s="44"/>
      <c r="N269" s="70">
        <f>J269+L269</f>
        <v>0</v>
      </c>
      <c r="O269" s="101"/>
      <c r="P269" s="101"/>
      <c r="Q269" s="101"/>
      <c r="R269" s="102"/>
      <c r="S269" s="76">
        <f>N269+R269+O269+Q269</f>
        <v>0</v>
      </c>
      <c r="T269" s="76">
        <f>O269+S269+P269+R269</f>
        <v>0</v>
      </c>
    </row>
    <row r="270" spans="1:20" ht="35.25" customHeight="1">
      <c r="A270" s="10" t="s">
        <v>170</v>
      </c>
      <c r="B270" s="9"/>
      <c r="C270" s="42">
        <f>C271</f>
        <v>2468</v>
      </c>
      <c r="D270" s="42">
        <f>D271</f>
        <v>0</v>
      </c>
      <c r="E270" s="42">
        <f>E271</f>
        <v>2468</v>
      </c>
      <c r="F270" s="9" t="s">
        <v>169</v>
      </c>
      <c r="G270" s="9"/>
      <c r="H270" s="42">
        <f aca="true" t="shared" si="133" ref="H270:O270">H271</f>
        <v>2468</v>
      </c>
      <c r="I270" s="42">
        <f t="shared" si="133"/>
        <v>0</v>
      </c>
      <c r="J270" s="42">
        <f t="shared" si="133"/>
        <v>2468</v>
      </c>
      <c r="K270" s="68">
        <f t="shared" si="133"/>
        <v>0</v>
      </c>
      <c r="L270" s="42">
        <f t="shared" si="133"/>
        <v>-226.2</v>
      </c>
      <c r="M270" s="42">
        <f t="shared" si="133"/>
        <v>0</v>
      </c>
      <c r="N270" s="68">
        <f t="shared" si="133"/>
        <v>2241.8</v>
      </c>
      <c r="O270" s="97">
        <f t="shared" si="133"/>
        <v>0</v>
      </c>
      <c r="P270" s="97"/>
      <c r="Q270" s="97">
        <f>Q271</f>
        <v>-209.36</v>
      </c>
      <c r="R270" s="98">
        <f>R271</f>
        <v>-60.9</v>
      </c>
      <c r="S270" s="75">
        <f>S271</f>
        <v>1971.55</v>
      </c>
      <c r="T270" s="75">
        <f>T271</f>
        <v>1962.58</v>
      </c>
    </row>
    <row r="271" spans="1:20" ht="46.5" customHeight="1">
      <c r="A271" s="13" t="s">
        <v>171</v>
      </c>
      <c r="B271" s="14"/>
      <c r="C271" s="43">
        <f>C272+C274</f>
        <v>2468</v>
      </c>
      <c r="D271" s="43">
        <f>D272+D274</f>
        <v>0</v>
      </c>
      <c r="E271" s="43">
        <f>E272+E274</f>
        <v>2468</v>
      </c>
      <c r="F271" s="14" t="s">
        <v>172</v>
      </c>
      <c r="G271" s="14"/>
      <c r="H271" s="43">
        <f aca="true" t="shared" si="134" ref="H271:O271">H272+H274</f>
        <v>2468</v>
      </c>
      <c r="I271" s="43">
        <f t="shared" si="134"/>
        <v>0</v>
      </c>
      <c r="J271" s="43">
        <f t="shared" si="134"/>
        <v>2468</v>
      </c>
      <c r="K271" s="69">
        <f t="shared" si="134"/>
        <v>0</v>
      </c>
      <c r="L271" s="43">
        <f t="shared" si="134"/>
        <v>-226.2</v>
      </c>
      <c r="M271" s="43">
        <f t="shared" si="134"/>
        <v>0</v>
      </c>
      <c r="N271" s="69">
        <f t="shared" si="134"/>
        <v>2241.8</v>
      </c>
      <c r="O271" s="99">
        <f t="shared" si="134"/>
        <v>0</v>
      </c>
      <c r="P271" s="99"/>
      <c r="Q271" s="99">
        <f>Q272+Q274</f>
        <v>-209.36</v>
      </c>
      <c r="R271" s="100">
        <f>R272+R274</f>
        <v>-60.9</v>
      </c>
      <c r="S271" s="73">
        <f>S272+S274</f>
        <v>1971.55</v>
      </c>
      <c r="T271" s="73">
        <f>T272+T274</f>
        <v>1962.58</v>
      </c>
    </row>
    <row r="272" spans="1:20" ht="98.25" customHeight="1" hidden="1">
      <c r="A272" s="4" t="s">
        <v>264</v>
      </c>
      <c r="B272" s="5"/>
      <c r="C272" s="44">
        <f>C273</f>
        <v>168</v>
      </c>
      <c r="D272" s="44">
        <f>D273</f>
        <v>0</v>
      </c>
      <c r="E272" s="44">
        <f>E273</f>
        <v>168</v>
      </c>
      <c r="F272" s="5" t="s">
        <v>172</v>
      </c>
      <c r="G272" s="5"/>
      <c r="H272" s="44">
        <f aca="true" t="shared" si="135" ref="H272:O272">H273</f>
        <v>168</v>
      </c>
      <c r="I272" s="44">
        <f t="shared" si="135"/>
        <v>0</v>
      </c>
      <c r="J272" s="44">
        <f t="shared" si="135"/>
        <v>168</v>
      </c>
      <c r="K272" s="70">
        <f t="shared" si="135"/>
        <v>0</v>
      </c>
      <c r="L272" s="44">
        <f t="shared" si="135"/>
        <v>0</v>
      </c>
      <c r="M272" s="44">
        <f t="shared" si="135"/>
        <v>-168</v>
      </c>
      <c r="N272" s="70">
        <f t="shared" si="135"/>
        <v>0</v>
      </c>
      <c r="O272" s="101">
        <f t="shared" si="135"/>
        <v>0</v>
      </c>
      <c r="P272" s="101"/>
      <c r="Q272" s="101">
        <f>Q273</f>
        <v>0</v>
      </c>
      <c r="R272" s="102">
        <f>R273</f>
        <v>0</v>
      </c>
      <c r="S272" s="76">
        <f>S273</f>
        <v>0</v>
      </c>
      <c r="T272" s="76">
        <f>T273</f>
        <v>0</v>
      </c>
    </row>
    <row r="273" spans="1:20" ht="29.25" customHeight="1" hidden="1">
      <c r="A273" s="4" t="s">
        <v>24</v>
      </c>
      <c r="B273" s="5" t="s">
        <v>25</v>
      </c>
      <c r="C273" s="44">
        <v>168</v>
      </c>
      <c r="D273" s="44"/>
      <c r="E273" s="44">
        <f>C273+D273</f>
        <v>168</v>
      </c>
      <c r="F273" s="5" t="s">
        <v>172</v>
      </c>
      <c r="G273" s="5" t="s">
        <v>25</v>
      </c>
      <c r="H273" s="44">
        <v>168</v>
      </c>
      <c r="I273" s="44"/>
      <c r="J273" s="44">
        <f>H273+I273</f>
        <v>168</v>
      </c>
      <c r="K273" s="70"/>
      <c r="L273" s="44"/>
      <c r="M273" s="44">
        <v>-168</v>
      </c>
      <c r="N273" s="70">
        <f>J273+M273</f>
        <v>0</v>
      </c>
      <c r="O273" s="101"/>
      <c r="P273" s="101"/>
      <c r="Q273" s="101"/>
      <c r="R273" s="102"/>
      <c r="S273" s="76">
        <f>N273+R273+O273+Q273</f>
        <v>0</v>
      </c>
      <c r="T273" s="76">
        <f>O273+S273+P273+R273</f>
        <v>0</v>
      </c>
    </row>
    <row r="274" spans="1:20" ht="117.75" customHeight="1">
      <c r="A274" s="28" t="s">
        <v>343</v>
      </c>
      <c r="B274" s="29"/>
      <c r="C274" s="50">
        <f>C275</f>
        <v>2300</v>
      </c>
      <c r="D274" s="50">
        <f>D275</f>
        <v>0</v>
      </c>
      <c r="E274" s="50">
        <f>E275</f>
        <v>2300</v>
      </c>
      <c r="F274" s="29" t="s">
        <v>344</v>
      </c>
      <c r="G274" s="29"/>
      <c r="H274" s="50">
        <f aca="true" t="shared" si="136" ref="H274:O274">H275</f>
        <v>2300</v>
      </c>
      <c r="I274" s="50">
        <f t="shared" si="136"/>
        <v>0</v>
      </c>
      <c r="J274" s="50">
        <f t="shared" si="136"/>
        <v>2300</v>
      </c>
      <c r="K274" s="72">
        <f t="shared" si="136"/>
        <v>0</v>
      </c>
      <c r="L274" s="50">
        <f t="shared" si="136"/>
        <v>-226.2</v>
      </c>
      <c r="M274" s="50">
        <f t="shared" si="136"/>
        <v>168</v>
      </c>
      <c r="N274" s="72">
        <f t="shared" si="136"/>
        <v>2241.8</v>
      </c>
      <c r="O274" s="103">
        <f t="shared" si="136"/>
        <v>0</v>
      </c>
      <c r="P274" s="103"/>
      <c r="Q274" s="103">
        <f>Q275</f>
        <v>-209.36</v>
      </c>
      <c r="R274" s="104">
        <f>R275</f>
        <v>-60.9</v>
      </c>
      <c r="S274" s="77">
        <f>S275</f>
        <v>1971.55</v>
      </c>
      <c r="T274" s="77">
        <f>T275</f>
        <v>1962.58</v>
      </c>
    </row>
    <row r="275" spans="1:20" ht="32.25" customHeight="1">
      <c r="A275" s="4" t="s">
        <v>24</v>
      </c>
      <c r="B275" s="5" t="s">
        <v>25</v>
      </c>
      <c r="C275" s="44">
        <v>2300</v>
      </c>
      <c r="D275" s="44"/>
      <c r="E275" s="44">
        <f>C275+D275</f>
        <v>2300</v>
      </c>
      <c r="F275" s="5" t="s">
        <v>344</v>
      </c>
      <c r="G275" s="5" t="s">
        <v>25</v>
      </c>
      <c r="H275" s="44">
        <v>2300</v>
      </c>
      <c r="I275" s="44"/>
      <c r="J275" s="44">
        <f>H275+I275</f>
        <v>2300</v>
      </c>
      <c r="K275" s="70"/>
      <c r="L275" s="44">
        <v>-226.2</v>
      </c>
      <c r="M275" s="44">
        <v>168</v>
      </c>
      <c r="N275" s="70">
        <f>J275+L275+M275</f>
        <v>2241.8</v>
      </c>
      <c r="O275" s="101"/>
      <c r="P275" s="101"/>
      <c r="Q275" s="101">
        <v>-209.36</v>
      </c>
      <c r="R275" s="102">
        <v>-60.9</v>
      </c>
      <c r="S275" s="76">
        <v>1971.55</v>
      </c>
      <c r="T275" s="76">
        <v>1962.58</v>
      </c>
    </row>
    <row r="276" spans="1:20" ht="31.5" customHeight="1">
      <c r="A276" s="10" t="s">
        <v>61</v>
      </c>
      <c r="B276" s="9"/>
      <c r="C276" s="42">
        <f>C277+C279+C281+C286</f>
        <v>5767.29</v>
      </c>
      <c r="D276" s="42">
        <f>D277+D279+D281+D286</f>
        <v>0</v>
      </c>
      <c r="E276" s="42">
        <f>E277+E279+E281+E286</f>
        <v>5767.29</v>
      </c>
      <c r="F276" s="9" t="s">
        <v>173</v>
      </c>
      <c r="G276" s="9"/>
      <c r="H276" s="42">
        <f>H277+H279+H281+H286</f>
        <v>5767.29</v>
      </c>
      <c r="I276" s="42">
        <f>I277+I279+I281+I286</f>
        <v>0</v>
      </c>
      <c r="J276" s="42">
        <f>J277+J279+J281+J286</f>
        <v>5767.29</v>
      </c>
      <c r="K276" s="68">
        <f>K277+K279+K281+K286</f>
        <v>0</v>
      </c>
      <c r="L276" s="42">
        <f>L277+L279+L281+L286</f>
        <v>0</v>
      </c>
      <c r="M276" s="42">
        <f>M277+M279+M281+M286+M289</f>
        <v>350</v>
      </c>
      <c r="N276" s="68">
        <f>N277+N279+N281+N286+N289</f>
        <v>6117.29</v>
      </c>
      <c r="O276" s="97">
        <f>O277+O279+O281+O286</f>
        <v>0</v>
      </c>
      <c r="P276" s="97"/>
      <c r="Q276" s="97">
        <f>Q277+Q279+Q281+Q286</f>
        <v>0</v>
      </c>
      <c r="R276" s="98">
        <f>R277+R279+R281+R286+R289</f>
        <v>60.9</v>
      </c>
      <c r="S276" s="75">
        <f>S277+S279+S281+S286+S289</f>
        <v>7212.09</v>
      </c>
      <c r="T276" s="75">
        <f>T277+T279+T281+T286+T289</f>
        <v>7208.01</v>
      </c>
    </row>
    <row r="277" spans="1:20" ht="68.25" customHeight="1" hidden="1">
      <c r="A277" s="13" t="s">
        <v>175</v>
      </c>
      <c r="B277" s="14"/>
      <c r="C277" s="43">
        <f>C278</f>
        <v>0</v>
      </c>
      <c r="D277" s="43">
        <f>D278</f>
        <v>0</v>
      </c>
      <c r="E277" s="43">
        <f>E278</f>
        <v>0</v>
      </c>
      <c r="F277" s="14" t="s">
        <v>174</v>
      </c>
      <c r="G277" s="14"/>
      <c r="H277" s="43">
        <f aca="true" t="shared" si="137" ref="H277:O277">H278</f>
        <v>0</v>
      </c>
      <c r="I277" s="43">
        <f t="shared" si="137"/>
        <v>0</v>
      </c>
      <c r="J277" s="43">
        <f t="shared" si="137"/>
        <v>0</v>
      </c>
      <c r="K277" s="69">
        <f t="shared" si="137"/>
        <v>0</v>
      </c>
      <c r="L277" s="43">
        <f t="shared" si="137"/>
        <v>0</v>
      </c>
      <c r="M277" s="43">
        <f t="shared" si="137"/>
        <v>0</v>
      </c>
      <c r="N277" s="69">
        <f t="shared" si="137"/>
        <v>0</v>
      </c>
      <c r="O277" s="99">
        <f t="shared" si="137"/>
        <v>0</v>
      </c>
      <c r="P277" s="99"/>
      <c r="Q277" s="99">
        <f>Q278</f>
        <v>0</v>
      </c>
      <c r="R277" s="100">
        <f>R278</f>
        <v>0</v>
      </c>
      <c r="S277" s="73">
        <f>S278</f>
        <v>0</v>
      </c>
      <c r="T277" s="73">
        <f>T278</f>
        <v>0</v>
      </c>
    </row>
    <row r="278" spans="1:20" ht="80.25" customHeight="1" hidden="1">
      <c r="A278" s="4" t="s">
        <v>16</v>
      </c>
      <c r="B278" s="5" t="s">
        <v>17</v>
      </c>
      <c r="C278" s="44">
        <v>0</v>
      </c>
      <c r="D278" s="44">
        <v>0</v>
      </c>
      <c r="E278" s="44">
        <v>0</v>
      </c>
      <c r="F278" s="5" t="s">
        <v>174</v>
      </c>
      <c r="G278" s="5" t="s">
        <v>17</v>
      </c>
      <c r="H278" s="44">
        <v>0</v>
      </c>
      <c r="I278" s="44">
        <v>0</v>
      </c>
      <c r="J278" s="44">
        <v>0</v>
      </c>
      <c r="K278" s="70">
        <v>0</v>
      </c>
      <c r="L278" s="44">
        <v>0</v>
      </c>
      <c r="M278" s="44">
        <v>0</v>
      </c>
      <c r="N278" s="70">
        <v>0</v>
      </c>
      <c r="O278" s="101">
        <v>0</v>
      </c>
      <c r="P278" s="101"/>
      <c r="Q278" s="101">
        <v>0</v>
      </c>
      <c r="R278" s="102">
        <v>0</v>
      </c>
      <c r="S278" s="76">
        <v>0</v>
      </c>
      <c r="T278" s="76">
        <v>0</v>
      </c>
    </row>
    <row r="279" spans="1:20" ht="74.25" customHeight="1" hidden="1">
      <c r="A279" s="13" t="s">
        <v>176</v>
      </c>
      <c r="B279" s="14"/>
      <c r="C279" s="43">
        <f>C280</f>
        <v>0</v>
      </c>
      <c r="D279" s="43">
        <f>D280</f>
        <v>0</v>
      </c>
      <c r="E279" s="43">
        <f>E280</f>
        <v>0</v>
      </c>
      <c r="F279" s="14" t="s">
        <v>280</v>
      </c>
      <c r="G279" s="14"/>
      <c r="H279" s="43">
        <f aca="true" t="shared" si="138" ref="H279:O279">H280</f>
        <v>0</v>
      </c>
      <c r="I279" s="43">
        <f t="shared" si="138"/>
        <v>0</v>
      </c>
      <c r="J279" s="43">
        <f t="shared" si="138"/>
        <v>0</v>
      </c>
      <c r="K279" s="69">
        <f t="shared" si="138"/>
        <v>0</v>
      </c>
      <c r="L279" s="43">
        <f t="shared" si="138"/>
        <v>0</v>
      </c>
      <c r="M279" s="43">
        <f t="shared" si="138"/>
        <v>0</v>
      </c>
      <c r="N279" s="69">
        <f t="shared" si="138"/>
        <v>0</v>
      </c>
      <c r="O279" s="99">
        <f t="shared" si="138"/>
        <v>0</v>
      </c>
      <c r="P279" s="99"/>
      <c r="Q279" s="99">
        <f>Q280</f>
        <v>0</v>
      </c>
      <c r="R279" s="100">
        <f>R280</f>
        <v>0</v>
      </c>
      <c r="S279" s="73">
        <f>S280</f>
        <v>0</v>
      </c>
      <c r="T279" s="73">
        <f>T280</f>
        <v>0</v>
      </c>
    </row>
    <row r="280" spans="1:20" ht="96" customHeight="1" hidden="1">
      <c r="A280" s="4" t="s">
        <v>16</v>
      </c>
      <c r="B280" s="5" t="s">
        <v>17</v>
      </c>
      <c r="C280" s="44">
        <v>0</v>
      </c>
      <c r="D280" s="44">
        <v>0</v>
      </c>
      <c r="E280" s="44">
        <v>0</v>
      </c>
      <c r="F280" s="5" t="s">
        <v>280</v>
      </c>
      <c r="G280" s="5" t="s">
        <v>17</v>
      </c>
      <c r="H280" s="44">
        <v>0</v>
      </c>
      <c r="I280" s="44">
        <v>0</v>
      </c>
      <c r="J280" s="44">
        <v>0</v>
      </c>
      <c r="K280" s="70">
        <v>0</v>
      </c>
      <c r="L280" s="44">
        <v>0</v>
      </c>
      <c r="M280" s="44">
        <v>0</v>
      </c>
      <c r="N280" s="70">
        <v>0</v>
      </c>
      <c r="O280" s="101">
        <v>0</v>
      </c>
      <c r="P280" s="101"/>
      <c r="Q280" s="101">
        <v>0</v>
      </c>
      <c r="R280" s="102">
        <v>0</v>
      </c>
      <c r="S280" s="76">
        <v>0</v>
      </c>
      <c r="T280" s="76">
        <v>0</v>
      </c>
    </row>
    <row r="281" spans="1:20" ht="53.25" customHeight="1">
      <c r="A281" s="13" t="s">
        <v>178</v>
      </c>
      <c r="B281" s="14"/>
      <c r="C281" s="43">
        <f>C282</f>
        <v>3137.29</v>
      </c>
      <c r="D281" s="43">
        <f>D282</f>
        <v>0</v>
      </c>
      <c r="E281" s="43">
        <f>E282</f>
        <v>3137.29</v>
      </c>
      <c r="F281" s="29" t="s">
        <v>371</v>
      </c>
      <c r="G281" s="14"/>
      <c r="H281" s="43">
        <f aca="true" t="shared" si="139" ref="H281:O281">H282</f>
        <v>3137.29</v>
      </c>
      <c r="I281" s="43">
        <f t="shared" si="139"/>
        <v>0</v>
      </c>
      <c r="J281" s="43">
        <f t="shared" si="139"/>
        <v>3137.29</v>
      </c>
      <c r="K281" s="69">
        <f t="shared" si="139"/>
        <v>0</v>
      </c>
      <c r="L281" s="43">
        <f t="shared" si="139"/>
        <v>0</v>
      </c>
      <c r="M281" s="43">
        <f t="shared" si="139"/>
        <v>0</v>
      </c>
      <c r="N281" s="69">
        <f t="shared" si="139"/>
        <v>3137.29</v>
      </c>
      <c r="O281" s="99">
        <f t="shared" si="139"/>
        <v>0</v>
      </c>
      <c r="P281" s="99"/>
      <c r="Q281" s="99">
        <f>Q282</f>
        <v>0</v>
      </c>
      <c r="R281" s="100">
        <f>R282</f>
        <v>0</v>
      </c>
      <c r="S281" s="73">
        <f>S282</f>
        <v>3664.13</v>
      </c>
      <c r="T281" s="73">
        <f>T282</f>
        <v>3660.05</v>
      </c>
    </row>
    <row r="282" spans="1:20" ht="32.25" customHeight="1">
      <c r="A282" s="4" t="s">
        <v>55</v>
      </c>
      <c r="B282" s="5"/>
      <c r="C282" s="44">
        <f>C283+C284+C285</f>
        <v>3137.29</v>
      </c>
      <c r="D282" s="44">
        <f>D283+D284+D285</f>
        <v>0</v>
      </c>
      <c r="E282" s="44">
        <f>E283+E284+E285</f>
        <v>3137.29</v>
      </c>
      <c r="F282" s="5" t="s">
        <v>281</v>
      </c>
      <c r="G282" s="5"/>
      <c r="H282" s="44">
        <f aca="true" t="shared" si="140" ref="H282:O282">H283+H284+H285</f>
        <v>3137.29</v>
      </c>
      <c r="I282" s="44">
        <f t="shared" si="140"/>
        <v>0</v>
      </c>
      <c r="J282" s="44">
        <f t="shared" si="140"/>
        <v>3137.29</v>
      </c>
      <c r="K282" s="70">
        <f t="shared" si="140"/>
        <v>0</v>
      </c>
      <c r="L282" s="44">
        <f t="shared" si="140"/>
        <v>0</v>
      </c>
      <c r="M282" s="44">
        <f t="shared" si="140"/>
        <v>0</v>
      </c>
      <c r="N282" s="70">
        <f t="shared" si="140"/>
        <v>3137.29</v>
      </c>
      <c r="O282" s="101">
        <f t="shared" si="140"/>
        <v>0</v>
      </c>
      <c r="P282" s="101"/>
      <c r="Q282" s="101">
        <f>Q283+Q284+Q285</f>
        <v>0</v>
      </c>
      <c r="R282" s="102">
        <f>R283+R284+R285</f>
        <v>0</v>
      </c>
      <c r="S282" s="76">
        <f>S283+S284+S285</f>
        <v>3664.13</v>
      </c>
      <c r="T282" s="76">
        <f>T283+T284+T285</f>
        <v>3660.05</v>
      </c>
    </row>
    <row r="283" spans="1:20" ht="79.5" customHeight="1">
      <c r="A283" s="4" t="s">
        <v>14</v>
      </c>
      <c r="B283" s="5" t="s">
        <v>15</v>
      </c>
      <c r="C283" s="44">
        <f>1890.39+570.9</f>
        <v>2461.29</v>
      </c>
      <c r="D283" s="44"/>
      <c r="E283" s="44">
        <f>C283+D283</f>
        <v>2461.29</v>
      </c>
      <c r="F283" s="5" t="s">
        <v>281</v>
      </c>
      <c r="G283" s="5" t="s">
        <v>15</v>
      </c>
      <c r="H283" s="44">
        <f>1890.39+570.9</f>
        <v>2461.29</v>
      </c>
      <c r="I283" s="44"/>
      <c r="J283" s="44">
        <f>H283+I283</f>
        <v>2461.29</v>
      </c>
      <c r="K283" s="70"/>
      <c r="L283" s="44"/>
      <c r="M283" s="44">
        <v>137</v>
      </c>
      <c r="N283" s="70">
        <f>J283+M283</f>
        <v>2598.29</v>
      </c>
      <c r="O283" s="101"/>
      <c r="P283" s="101"/>
      <c r="Q283" s="101"/>
      <c r="R283" s="102">
        <v>0.69</v>
      </c>
      <c r="S283" s="76">
        <v>3124.51</v>
      </c>
      <c r="T283" s="76">
        <v>3124.51</v>
      </c>
    </row>
    <row r="284" spans="1:20" ht="36.75" customHeight="1">
      <c r="A284" s="4" t="s">
        <v>16</v>
      </c>
      <c r="B284" s="5" t="s">
        <v>17</v>
      </c>
      <c r="C284" s="44">
        <v>654</v>
      </c>
      <c r="D284" s="44"/>
      <c r="E284" s="44">
        <f>C284+D284</f>
        <v>654</v>
      </c>
      <c r="F284" s="5" t="s">
        <v>281</v>
      </c>
      <c r="G284" s="5" t="s">
        <v>17</v>
      </c>
      <c r="H284" s="44">
        <v>654</v>
      </c>
      <c r="I284" s="44"/>
      <c r="J284" s="44">
        <f>H284+I284</f>
        <v>654</v>
      </c>
      <c r="K284" s="70"/>
      <c r="L284" s="44"/>
      <c r="M284" s="44">
        <v>-137</v>
      </c>
      <c r="N284" s="70">
        <f>J284+M284</f>
        <v>517</v>
      </c>
      <c r="O284" s="101"/>
      <c r="P284" s="101"/>
      <c r="Q284" s="101"/>
      <c r="R284" s="102">
        <v>-0.69</v>
      </c>
      <c r="S284" s="76">
        <v>522.62</v>
      </c>
      <c r="T284" s="76">
        <v>518.54</v>
      </c>
    </row>
    <row r="285" spans="1:20" ht="21.75" customHeight="1">
      <c r="A285" s="4" t="s">
        <v>58</v>
      </c>
      <c r="B285" s="5" t="s">
        <v>19</v>
      </c>
      <c r="C285" s="44">
        <v>22</v>
      </c>
      <c r="D285" s="44"/>
      <c r="E285" s="44">
        <f>C285+D285</f>
        <v>22</v>
      </c>
      <c r="F285" s="5" t="s">
        <v>281</v>
      </c>
      <c r="G285" s="5" t="s">
        <v>19</v>
      </c>
      <c r="H285" s="44">
        <v>22</v>
      </c>
      <c r="I285" s="44"/>
      <c r="J285" s="44">
        <f>H285+I285</f>
        <v>22</v>
      </c>
      <c r="K285" s="70"/>
      <c r="L285" s="44"/>
      <c r="M285" s="44"/>
      <c r="N285" s="70">
        <f>J285+M285</f>
        <v>22</v>
      </c>
      <c r="O285" s="101"/>
      <c r="P285" s="101"/>
      <c r="Q285" s="101"/>
      <c r="R285" s="102"/>
      <c r="S285" s="76">
        <v>17</v>
      </c>
      <c r="T285" s="76">
        <v>17</v>
      </c>
    </row>
    <row r="286" spans="1:20" ht="66" customHeight="1">
      <c r="A286" s="13" t="s">
        <v>177</v>
      </c>
      <c r="B286" s="14"/>
      <c r="C286" s="43">
        <f aca="true" t="shared" si="141" ref="C286:E287">C287</f>
        <v>2630</v>
      </c>
      <c r="D286" s="43">
        <f t="shared" si="141"/>
        <v>0</v>
      </c>
      <c r="E286" s="43">
        <f t="shared" si="141"/>
        <v>2630</v>
      </c>
      <c r="F286" s="14" t="s">
        <v>390</v>
      </c>
      <c r="G286" s="14"/>
      <c r="H286" s="43">
        <f aca="true" t="shared" si="142" ref="H286:O287">H287</f>
        <v>2630</v>
      </c>
      <c r="I286" s="43">
        <f t="shared" si="142"/>
        <v>0</v>
      </c>
      <c r="J286" s="43">
        <f t="shared" si="142"/>
        <v>2630</v>
      </c>
      <c r="K286" s="69">
        <f t="shared" si="142"/>
        <v>0</v>
      </c>
      <c r="L286" s="43">
        <f t="shared" si="142"/>
        <v>0</v>
      </c>
      <c r="M286" s="43">
        <f t="shared" si="142"/>
        <v>0</v>
      </c>
      <c r="N286" s="69">
        <f t="shared" si="142"/>
        <v>2630</v>
      </c>
      <c r="O286" s="99">
        <f t="shared" si="142"/>
        <v>0</v>
      </c>
      <c r="P286" s="99"/>
      <c r="Q286" s="99">
        <f aca="true" t="shared" si="143" ref="Q286:T287">Q287</f>
        <v>0</v>
      </c>
      <c r="R286" s="100">
        <f t="shared" si="143"/>
        <v>0</v>
      </c>
      <c r="S286" s="73">
        <f t="shared" si="143"/>
        <v>3210</v>
      </c>
      <c r="T286" s="73">
        <f t="shared" si="143"/>
        <v>3210</v>
      </c>
    </row>
    <row r="287" spans="1:20" ht="35.25" customHeight="1">
      <c r="A287" s="28" t="s">
        <v>345</v>
      </c>
      <c r="B287" s="29"/>
      <c r="C287" s="50">
        <f t="shared" si="141"/>
        <v>2630</v>
      </c>
      <c r="D287" s="50">
        <f t="shared" si="141"/>
        <v>0</v>
      </c>
      <c r="E287" s="50">
        <f t="shared" si="141"/>
        <v>2630</v>
      </c>
      <c r="F287" s="29" t="s">
        <v>282</v>
      </c>
      <c r="G287" s="29"/>
      <c r="H287" s="50">
        <f t="shared" si="142"/>
        <v>2630</v>
      </c>
      <c r="I287" s="50">
        <f t="shared" si="142"/>
        <v>0</v>
      </c>
      <c r="J287" s="50">
        <f t="shared" si="142"/>
        <v>2630</v>
      </c>
      <c r="K287" s="72">
        <f t="shared" si="142"/>
        <v>0</v>
      </c>
      <c r="L287" s="50">
        <f t="shared" si="142"/>
        <v>0</v>
      </c>
      <c r="M287" s="50">
        <f t="shared" si="142"/>
        <v>0</v>
      </c>
      <c r="N287" s="72">
        <f t="shared" si="142"/>
        <v>2630</v>
      </c>
      <c r="O287" s="103">
        <f t="shared" si="142"/>
        <v>0</v>
      </c>
      <c r="P287" s="103"/>
      <c r="Q287" s="103">
        <f t="shared" si="143"/>
        <v>0</v>
      </c>
      <c r="R287" s="104">
        <f t="shared" si="143"/>
        <v>0</v>
      </c>
      <c r="S287" s="77">
        <f t="shared" si="143"/>
        <v>3210</v>
      </c>
      <c r="T287" s="77">
        <f t="shared" si="143"/>
        <v>3210</v>
      </c>
    </row>
    <row r="288" spans="1:20" ht="79.5" customHeight="1">
      <c r="A288" s="4" t="s">
        <v>14</v>
      </c>
      <c r="B288" s="5" t="s">
        <v>15</v>
      </c>
      <c r="C288" s="44">
        <v>2630</v>
      </c>
      <c r="D288" s="44"/>
      <c r="E288" s="44">
        <f>C288+D288</f>
        <v>2630</v>
      </c>
      <c r="F288" s="5" t="s">
        <v>282</v>
      </c>
      <c r="G288" s="5" t="s">
        <v>15</v>
      </c>
      <c r="H288" s="44">
        <v>2630</v>
      </c>
      <c r="I288" s="44"/>
      <c r="J288" s="44">
        <f>H288+I288</f>
        <v>2630</v>
      </c>
      <c r="K288" s="70"/>
      <c r="L288" s="44"/>
      <c r="M288" s="44"/>
      <c r="N288" s="70">
        <f>J288+L288</f>
        <v>2630</v>
      </c>
      <c r="O288" s="101"/>
      <c r="P288" s="101"/>
      <c r="Q288" s="101"/>
      <c r="R288" s="102"/>
      <c r="S288" s="76">
        <v>3210</v>
      </c>
      <c r="T288" s="76">
        <v>3210</v>
      </c>
    </row>
    <row r="289" spans="1:20" s="86" customFormat="1" ht="54.75" customHeight="1">
      <c r="A289" s="10" t="s">
        <v>392</v>
      </c>
      <c r="B289" s="9"/>
      <c r="C289" s="42"/>
      <c r="D289" s="42"/>
      <c r="E289" s="42"/>
      <c r="F289" s="9" t="s">
        <v>393</v>
      </c>
      <c r="G289" s="9"/>
      <c r="H289" s="42"/>
      <c r="I289" s="42"/>
      <c r="J289" s="42"/>
      <c r="K289" s="68"/>
      <c r="L289" s="42"/>
      <c r="M289" s="42">
        <f aca="true" t="shared" si="144" ref="M289:O290">M290</f>
        <v>350</v>
      </c>
      <c r="N289" s="68">
        <f t="shared" si="144"/>
        <v>350</v>
      </c>
      <c r="O289" s="97">
        <f t="shared" si="144"/>
        <v>0</v>
      </c>
      <c r="P289" s="97"/>
      <c r="Q289" s="97">
        <f aca="true" t="shared" si="145" ref="Q289:T290">Q290</f>
        <v>0</v>
      </c>
      <c r="R289" s="98">
        <f t="shared" si="145"/>
        <v>60.9</v>
      </c>
      <c r="S289" s="75">
        <f t="shared" si="145"/>
        <v>337.96</v>
      </c>
      <c r="T289" s="75">
        <f t="shared" si="145"/>
        <v>337.96</v>
      </c>
    </row>
    <row r="290" spans="1:20" s="85" customFormat="1" ht="48" customHeight="1">
      <c r="A290" s="13" t="s">
        <v>391</v>
      </c>
      <c r="B290" s="14"/>
      <c r="C290" s="43"/>
      <c r="D290" s="43"/>
      <c r="E290" s="43"/>
      <c r="F290" s="14" t="s">
        <v>394</v>
      </c>
      <c r="G290" s="14"/>
      <c r="H290" s="43"/>
      <c r="I290" s="43"/>
      <c r="J290" s="43"/>
      <c r="K290" s="69"/>
      <c r="L290" s="43"/>
      <c r="M290" s="43">
        <f t="shared" si="144"/>
        <v>350</v>
      </c>
      <c r="N290" s="69">
        <f t="shared" si="144"/>
        <v>350</v>
      </c>
      <c r="O290" s="99">
        <f t="shared" si="144"/>
        <v>0</v>
      </c>
      <c r="P290" s="99"/>
      <c r="Q290" s="99">
        <f t="shared" si="145"/>
        <v>0</v>
      </c>
      <c r="R290" s="100">
        <f t="shared" si="145"/>
        <v>60.9</v>
      </c>
      <c r="S290" s="73">
        <f t="shared" si="145"/>
        <v>337.96</v>
      </c>
      <c r="T290" s="73">
        <f t="shared" si="145"/>
        <v>337.96</v>
      </c>
    </row>
    <row r="291" spans="1:20" ht="48.75" customHeight="1">
      <c r="A291" s="4" t="s">
        <v>16</v>
      </c>
      <c r="B291" s="5" t="s">
        <v>17</v>
      </c>
      <c r="C291" s="44">
        <v>654</v>
      </c>
      <c r="D291" s="44"/>
      <c r="E291" s="44">
        <f>C291+D291</f>
        <v>654</v>
      </c>
      <c r="F291" s="5" t="s">
        <v>394</v>
      </c>
      <c r="G291" s="5" t="s">
        <v>17</v>
      </c>
      <c r="H291" s="44"/>
      <c r="I291" s="44"/>
      <c r="J291" s="44"/>
      <c r="K291" s="70"/>
      <c r="L291" s="44"/>
      <c r="M291" s="44">
        <v>350</v>
      </c>
      <c r="N291" s="70">
        <f>M291</f>
        <v>350</v>
      </c>
      <c r="O291" s="101"/>
      <c r="P291" s="101"/>
      <c r="Q291" s="101"/>
      <c r="R291" s="102">
        <v>60.9</v>
      </c>
      <c r="S291" s="76">
        <v>337.96</v>
      </c>
      <c r="T291" s="76">
        <v>337.96</v>
      </c>
    </row>
    <row r="292" spans="1:20" ht="34.5" customHeight="1">
      <c r="A292" s="30" t="s">
        <v>200</v>
      </c>
      <c r="B292" s="31"/>
      <c r="C292" s="40" t="e">
        <f>C293+C313</f>
        <v>#REF!</v>
      </c>
      <c r="D292" s="40" t="e">
        <f>D293+D313</f>
        <v>#REF!</v>
      </c>
      <c r="E292" s="40" t="e">
        <f>E293+E313</f>
        <v>#REF!</v>
      </c>
      <c r="F292" s="31" t="s">
        <v>29</v>
      </c>
      <c r="G292" s="31"/>
      <c r="H292" s="40" t="e">
        <f aca="true" t="shared" si="146" ref="H292:O292">H293+H313</f>
        <v>#REF!</v>
      </c>
      <c r="I292" s="40" t="e">
        <f t="shared" si="146"/>
        <v>#REF!</v>
      </c>
      <c r="J292" s="40" t="e">
        <f t="shared" si="146"/>
        <v>#REF!</v>
      </c>
      <c r="K292" s="66" t="e">
        <f t="shared" si="146"/>
        <v>#REF!</v>
      </c>
      <c r="L292" s="40" t="e">
        <f t="shared" si="146"/>
        <v>#REF!</v>
      </c>
      <c r="M292" s="40" t="e">
        <f t="shared" si="146"/>
        <v>#REF!</v>
      </c>
      <c r="N292" s="66" t="e">
        <f t="shared" si="146"/>
        <v>#REF!</v>
      </c>
      <c r="O292" s="93" t="e">
        <f t="shared" si="146"/>
        <v>#REF!</v>
      </c>
      <c r="P292" s="93"/>
      <c r="Q292" s="93" t="e">
        <f>Q293+Q313</f>
        <v>#REF!</v>
      </c>
      <c r="R292" s="94" t="e">
        <f>R293+R313</f>
        <v>#REF!</v>
      </c>
      <c r="S292" s="127">
        <f>S293</f>
        <v>17084.6</v>
      </c>
      <c r="T292" s="127">
        <f>T293</f>
        <v>16869.51</v>
      </c>
    </row>
    <row r="293" spans="1:20" s="34" customFormat="1" ht="42.75" customHeight="1">
      <c r="A293" s="12" t="s">
        <v>5</v>
      </c>
      <c r="B293" s="23"/>
      <c r="C293" s="45" t="e">
        <f>C294+C297+C300+C305+C308</f>
        <v>#REF!</v>
      </c>
      <c r="D293" s="45" t="e">
        <f>D294+D297+D300+D305+D308</f>
        <v>#REF!</v>
      </c>
      <c r="E293" s="45" t="e">
        <f>E294+E297+E300+E305+E308</f>
        <v>#REF!</v>
      </c>
      <c r="F293" s="23" t="s">
        <v>180</v>
      </c>
      <c r="G293" s="23"/>
      <c r="H293" s="45" t="e">
        <f aca="true" t="shared" si="147" ref="H293:O293">H294+H297+H300+H305+H308</f>
        <v>#REF!</v>
      </c>
      <c r="I293" s="45" t="e">
        <f t="shared" si="147"/>
        <v>#REF!</v>
      </c>
      <c r="J293" s="45" t="e">
        <f t="shared" si="147"/>
        <v>#REF!</v>
      </c>
      <c r="K293" s="67" t="e">
        <f t="shared" si="147"/>
        <v>#REF!</v>
      </c>
      <c r="L293" s="45" t="e">
        <f t="shared" si="147"/>
        <v>#REF!</v>
      </c>
      <c r="M293" s="45" t="e">
        <f t="shared" si="147"/>
        <v>#REF!</v>
      </c>
      <c r="N293" s="67" t="e">
        <f t="shared" si="147"/>
        <v>#REF!</v>
      </c>
      <c r="O293" s="95" t="e">
        <f t="shared" si="147"/>
        <v>#REF!</v>
      </c>
      <c r="P293" s="95"/>
      <c r="Q293" s="95" t="e">
        <f>Q294+Q297+Q300+Q305+Q308</f>
        <v>#REF!</v>
      </c>
      <c r="R293" s="96" t="e">
        <f>R294+R297+R300+R305+R308</f>
        <v>#REF!</v>
      </c>
      <c r="S293" s="71">
        <f>S294+S297+S300+S305+S308+S313</f>
        <v>17084.6</v>
      </c>
      <c r="T293" s="71">
        <f>T294+T297+T300+T305+T308+T313</f>
        <v>16869.51</v>
      </c>
    </row>
    <row r="294" spans="1:20" ht="54" customHeight="1">
      <c r="A294" s="13" t="s">
        <v>50</v>
      </c>
      <c r="B294" s="14"/>
      <c r="C294" s="43">
        <f aca="true" t="shared" si="148" ref="C294:E295">C295</f>
        <v>1741.5</v>
      </c>
      <c r="D294" s="43">
        <f t="shared" si="148"/>
        <v>0</v>
      </c>
      <c r="E294" s="43">
        <f t="shared" si="148"/>
        <v>1741.5</v>
      </c>
      <c r="F294" s="14" t="s">
        <v>372</v>
      </c>
      <c r="G294" s="14"/>
      <c r="H294" s="43">
        <f aca="true" t="shared" si="149" ref="H294:O295">H295</f>
        <v>1741.5</v>
      </c>
      <c r="I294" s="43">
        <f t="shared" si="149"/>
        <v>0</v>
      </c>
      <c r="J294" s="43">
        <f t="shared" si="149"/>
        <v>1741.5</v>
      </c>
      <c r="K294" s="69">
        <f t="shared" si="149"/>
        <v>0</v>
      </c>
      <c r="L294" s="43">
        <f t="shared" si="149"/>
        <v>0</v>
      </c>
      <c r="M294" s="43">
        <f t="shared" si="149"/>
        <v>0</v>
      </c>
      <c r="N294" s="69">
        <f t="shared" si="149"/>
        <v>1741.5</v>
      </c>
      <c r="O294" s="99">
        <f t="shared" si="149"/>
        <v>0</v>
      </c>
      <c r="P294" s="99"/>
      <c r="Q294" s="99">
        <f aca="true" t="shared" si="150" ref="Q294:T295">Q295</f>
        <v>0</v>
      </c>
      <c r="R294" s="100">
        <f t="shared" si="150"/>
        <v>0</v>
      </c>
      <c r="S294" s="73">
        <f t="shared" si="150"/>
        <v>1741.5</v>
      </c>
      <c r="T294" s="73">
        <f t="shared" si="150"/>
        <v>1730.61</v>
      </c>
    </row>
    <row r="295" spans="1:20" ht="39.75" customHeight="1">
      <c r="A295" s="4" t="s">
        <v>182</v>
      </c>
      <c r="B295" s="5"/>
      <c r="C295" s="44">
        <f t="shared" si="148"/>
        <v>1741.5</v>
      </c>
      <c r="D295" s="44">
        <f t="shared" si="148"/>
        <v>0</v>
      </c>
      <c r="E295" s="44">
        <f t="shared" si="148"/>
        <v>1741.5</v>
      </c>
      <c r="F295" s="5" t="s">
        <v>181</v>
      </c>
      <c r="G295" s="5"/>
      <c r="H295" s="44">
        <f t="shared" si="149"/>
        <v>1741.5</v>
      </c>
      <c r="I295" s="44">
        <f t="shared" si="149"/>
        <v>0</v>
      </c>
      <c r="J295" s="44">
        <f t="shared" si="149"/>
        <v>1741.5</v>
      </c>
      <c r="K295" s="70">
        <f t="shared" si="149"/>
        <v>0</v>
      </c>
      <c r="L295" s="44">
        <f t="shared" si="149"/>
        <v>0</v>
      </c>
      <c r="M295" s="44">
        <f t="shared" si="149"/>
        <v>0</v>
      </c>
      <c r="N295" s="70">
        <f t="shared" si="149"/>
        <v>1741.5</v>
      </c>
      <c r="O295" s="101">
        <f t="shared" si="149"/>
        <v>0</v>
      </c>
      <c r="P295" s="101"/>
      <c r="Q295" s="101">
        <f t="shared" si="150"/>
        <v>0</v>
      </c>
      <c r="R295" s="102">
        <f t="shared" si="150"/>
        <v>0</v>
      </c>
      <c r="S295" s="76">
        <f t="shared" si="150"/>
        <v>1741.5</v>
      </c>
      <c r="T295" s="76">
        <f t="shared" si="150"/>
        <v>1730.61</v>
      </c>
    </row>
    <row r="296" spans="1:20" ht="90" customHeight="1">
      <c r="A296" s="4" t="s">
        <v>14</v>
      </c>
      <c r="B296" s="5" t="s">
        <v>15</v>
      </c>
      <c r="C296" s="44">
        <v>1741.5</v>
      </c>
      <c r="D296" s="44"/>
      <c r="E296" s="44">
        <f>C296+D296</f>
        <v>1741.5</v>
      </c>
      <c r="F296" s="5" t="s">
        <v>181</v>
      </c>
      <c r="G296" s="5" t="s">
        <v>15</v>
      </c>
      <c r="H296" s="44">
        <v>1741.5</v>
      </c>
      <c r="I296" s="44"/>
      <c r="J296" s="44">
        <f>H296+I296</f>
        <v>1741.5</v>
      </c>
      <c r="K296" s="70"/>
      <c r="L296" s="44"/>
      <c r="M296" s="44"/>
      <c r="N296" s="70">
        <f>J296+M296</f>
        <v>1741.5</v>
      </c>
      <c r="O296" s="101"/>
      <c r="P296" s="101"/>
      <c r="Q296" s="101"/>
      <c r="R296" s="102"/>
      <c r="S296" s="76">
        <v>1741.5</v>
      </c>
      <c r="T296" s="76">
        <v>1730.61</v>
      </c>
    </row>
    <row r="297" spans="1:20" ht="84.75" customHeight="1">
      <c r="A297" s="13" t="s">
        <v>183</v>
      </c>
      <c r="B297" s="14"/>
      <c r="C297" s="43" t="e">
        <f>C298</f>
        <v>#REF!</v>
      </c>
      <c r="D297" s="43" t="e">
        <f>D298</f>
        <v>#REF!</v>
      </c>
      <c r="E297" s="43" t="e">
        <f>E298</f>
        <v>#REF!</v>
      </c>
      <c r="F297" s="14" t="s">
        <v>190</v>
      </c>
      <c r="G297" s="14"/>
      <c r="H297" s="43" t="e">
        <f aca="true" t="shared" si="151" ref="H297:O297">H298</f>
        <v>#REF!</v>
      </c>
      <c r="I297" s="43" t="e">
        <f t="shared" si="151"/>
        <v>#REF!</v>
      </c>
      <c r="J297" s="43" t="e">
        <f t="shared" si="151"/>
        <v>#REF!</v>
      </c>
      <c r="K297" s="69" t="e">
        <f t="shared" si="151"/>
        <v>#REF!</v>
      </c>
      <c r="L297" s="43" t="e">
        <f t="shared" si="151"/>
        <v>#REF!</v>
      </c>
      <c r="M297" s="43" t="e">
        <f t="shared" si="151"/>
        <v>#REF!</v>
      </c>
      <c r="N297" s="69" t="e">
        <f t="shared" si="151"/>
        <v>#REF!</v>
      </c>
      <c r="O297" s="99" t="e">
        <f t="shared" si="151"/>
        <v>#REF!</v>
      </c>
      <c r="P297" s="99"/>
      <c r="Q297" s="99" t="e">
        <f>Q298</f>
        <v>#REF!</v>
      </c>
      <c r="R297" s="100" t="e">
        <f>R298</f>
        <v>#REF!</v>
      </c>
      <c r="S297" s="73">
        <f>S298</f>
        <v>901.3</v>
      </c>
      <c r="T297" s="73">
        <f>T298</f>
        <v>901.3</v>
      </c>
    </row>
    <row r="298" spans="1:20" ht="38.25" customHeight="1">
      <c r="A298" s="28" t="s">
        <v>346</v>
      </c>
      <c r="B298" s="29"/>
      <c r="C298" s="50" t="e">
        <f>C299+#REF!</f>
        <v>#REF!</v>
      </c>
      <c r="D298" s="50" t="e">
        <f>D299+#REF!</f>
        <v>#REF!</v>
      </c>
      <c r="E298" s="50" t="e">
        <f>E299+#REF!</f>
        <v>#REF!</v>
      </c>
      <c r="F298" s="29" t="s">
        <v>184</v>
      </c>
      <c r="G298" s="29"/>
      <c r="H298" s="50" t="e">
        <f>H299+#REF!</f>
        <v>#REF!</v>
      </c>
      <c r="I298" s="50" t="e">
        <f>I299+#REF!</f>
        <v>#REF!</v>
      </c>
      <c r="J298" s="50" t="e">
        <f>J299+#REF!</f>
        <v>#REF!</v>
      </c>
      <c r="K298" s="72" t="e">
        <f>K299+#REF!</f>
        <v>#REF!</v>
      </c>
      <c r="L298" s="50" t="e">
        <f>L299+#REF!</f>
        <v>#REF!</v>
      </c>
      <c r="M298" s="50" t="e">
        <f>M299+#REF!</f>
        <v>#REF!</v>
      </c>
      <c r="N298" s="72" t="e">
        <f>N299+#REF!</f>
        <v>#REF!</v>
      </c>
      <c r="O298" s="103" t="e">
        <f>O299+#REF!</f>
        <v>#REF!</v>
      </c>
      <c r="P298" s="103"/>
      <c r="Q298" s="103" t="e">
        <f>Q299+#REF!</f>
        <v>#REF!</v>
      </c>
      <c r="R298" s="104" t="e">
        <f>R299+#REF!</f>
        <v>#REF!</v>
      </c>
      <c r="S298" s="77">
        <f>S299</f>
        <v>901.3</v>
      </c>
      <c r="T298" s="77">
        <f>T299</f>
        <v>901.3</v>
      </c>
    </row>
    <row r="299" spans="1:20" ht="99.75" customHeight="1">
      <c r="A299" s="4" t="s">
        <v>14</v>
      </c>
      <c r="B299" s="5" t="s">
        <v>15</v>
      </c>
      <c r="C299" s="44">
        <v>851.3</v>
      </c>
      <c r="D299" s="44"/>
      <c r="E299" s="44">
        <f>C299+D299</f>
        <v>851.3</v>
      </c>
      <c r="F299" s="5" t="s">
        <v>184</v>
      </c>
      <c r="G299" s="5" t="s">
        <v>15</v>
      </c>
      <c r="H299" s="44">
        <v>851.3</v>
      </c>
      <c r="I299" s="44"/>
      <c r="J299" s="44">
        <f>H299+I299</f>
        <v>851.3</v>
      </c>
      <c r="K299" s="70"/>
      <c r="L299" s="44"/>
      <c r="M299" s="44"/>
      <c r="N299" s="70">
        <f>J299+L299</f>
        <v>851.3</v>
      </c>
      <c r="O299" s="101"/>
      <c r="P299" s="101"/>
      <c r="Q299" s="101"/>
      <c r="R299" s="102"/>
      <c r="S299" s="76">
        <v>901.3</v>
      </c>
      <c r="T299" s="76">
        <v>901.3</v>
      </c>
    </row>
    <row r="300" spans="1:20" ht="45.75" customHeight="1">
      <c r="A300" s="13" t="s">
        <v>33</v>
      </c>
      <c r="B300" s="9"/>
      <c r="C300" s="42">
        <f>C301</f>
        <v>8183.900000000001</v>
      </c>
      <c r="D300" s="42">
        <f>D301</f>
        <v>0</v>
      </c>
      <c r="E300" s="42">
        <f>E301</f>
        <v>8183.900000000001</v>
      </c>
      <c r="F300" s="9" t="s">
        <v>188</v>
      </c>
      <c r="G300" s="9"/>
      <c r="H300" s="42">
        <f aca="true" t="shared" si="152" ref="H300:O300">H301</f>
        <v>8183.900000000001</v>
      </c>
      <c r="I300" s="42">
        <f t="shared" si="152"/>
        <v>0</v>
      </c>
      <c r="J300" s="42">
        <f t="shared" si="152"/>
        <v>8183.900000000001</v>
      </c>
      <c r="K300" s="68">
        <f t="shared" si="152"/>
        <v>0</v>
      </c>
      <c r="L300" s="42">
        <f t="shared" si="152"/>
        <v>0</v>
      </c>
      <c r="M300" s="42">
        <f t="shared" si="152"/>
        <v>0</v>
      </c>
      <c r="N300" s="68">
        <f t="shared" si="152"/>
        <v>8183.900000000001</v>
      </c>
      <c r="O300" s="97">
        <f t="shared" si="152"/>
        <v>0</v>
      </c>
      <c r="P300" s="97"/>
      <c r="Q300" s="97">
        <f>Q301</f>
        <v>0</v>
      </c>
      <c r="R300" s="98">
        <f>R301</f>
        <v>0</v>
      </c>
      <c r="S300" s="75">
        <f>S301</f>
        <v>8388.9</v>
      </c>
      <c r="T300" s="75">
        <f>T301</f>
        <v>8362.82</v>
      </c>
    </row>
    <row r="301" spans="1:20" ht="35.25" customHeight="1">
      <c r="A301" s="4" t="s">
        <v>185</v>
      </c>
      <c r="B301" s="7"/>
      <c r="C301" s="52">
        <f>C302+C303+C304</f>
        <v>8183.900000000001</v>
      </c>
      <c r="D301" s="52">
        <f>D302+D303+D304</f>
        <v>0</v>
      </c>
      <c r="E301" s="52">
        <f>E302+E303+E304</f>
        <v>8183.900000000001</v>
      </c>
      <c r="F301" s="7" t="s">
        <v>186</v>
      </c>
      <c r="G301" s="7"/>
      <c r="H301" s="52">
        <f aca="true" t="shared" si="153" ref="H301:O301">H302+H303+H304</f>
        <v>8183.900000000001</v>
      </c>
      <c r="I301" s="52">
        <f t="shared" si="153"/>
        <v>0</v>
      </c>
      <c r="J301" s="52">
        <f t="shared" si="153"/>
        <v>8183.900000000001</v>
      </c>
      <c r="K301" s="78">
        <f t="shared" si="153"/>
        <v>0</v>
      </c>
      <c r="L301" s="52">
        <f t="shared" si="153"/>
        <v>0</v>
      </c>
      <c r="M301" s="52">
        <f t="shared" si="153"/>
        <v>0</v>
      </c>
      <c r="N301" s="78">
        <f t="shared" si="153"/>
        <v>8183.900000000001</v>
      </c>
      <c r="O301" s="107">
        <f t="shared" si="153"/>
        <v>0</v>
      </c>
      <c r="P301" s="107"/>
      <c r="Q301" s="107">
        <f>Q302+Q303+Q304</f>
        <v>0</v>
      </c>
      <c r="R301" s="108">
        <f>R302+R303+R304</f>
        <v>0</v>
      </c>
      <c r="S301" s="120">
        <f>S302+S303+S304</f>
        <v>8388.9</v>
      </c>
      <c r="T301" s="120">
        <f>T302+T303+T304</f>
        <v>8362.82</v>
      </c>
    </row>
    <row r="302" spans="1:20" ht="97.5" customHeight="1">
      <c r="A302" s="4" t="s">
        <v>14</v>
      </c>
      <c r="B302" s="7" t="s">
        <v>15</v>
      </c>
      <c r="C302" s="52">
        <f>5401.6+1631.3</f>
        <v>7032.900000000001</v>
      </c>
      <c r="D302" s="52"/>
      <c r="E302" s="44">
        <f>C302+D302</f>
        <v>7032.900000000001</v>
      </c>
      <c r="F302" s="7" t="s">
        <v>186</v>
      </c>
      <c r="G302" s="7" t="s">
        <v>15</v>
      </c>
      <c r="H302" s="52">
        <f>5401.6+1631.3</f>
        <v>7032.900000000001</v>
      </c>
      <c r="I302" s="52"/>
      <c r="J302" s="44">
        <f>H302+I302</f>
        <v>7032.900000000001</v>
      </c>
      <c r="K302" s="70"/>
      <c r="L302" s="44"/>
      <c r="M302" s="44">
        <v>-78</v>
      </c>
      <c r="N302" s="70">
        <f>J302+M302</f>
        <v>6954.900000000001</v>
      </c>
      <c r="O302" s="101"/>
      <c r="P302" s="101"/>
      <c r="Q302" s="101"/>
      <c r="R302" s="102"/>
      <c r="S302" s="76">
        <v>7370.77</v>
      </c>
      <c r="T302" s="76">
        <v>7350.49</v>
      </c>
    </row>
    <row r="303" spans="1:20" ht="39" customHeight="1">
      <c r="A303" s="4" t="s">
        <v>16</v>
      </c>
      <c r="B303" s="7" t="s">
        <v>17</v>
      </c>
      <c r="C303" s="52">
        <v>1149</v>
      </c>
      <c r="D303" s="52"/>
      <c r="E303" s="44">
        <f>C303+D303</f>
        <v>1149</v>
      </c>
      <c r="F303" s="7" t="s">
        <v>186</v>
      </c>
      <c r="G303" s="7" t="s">
        <v>17</v>
      </c>
      <c r="H303" s="52">
        <v>1149</v>
      </c>
      <c r="I303" s="52"/>
      <c r="J303" s="44">
        <f>H303+I303</f>
        <v>1149</v>
      </c>
      <c r="K303" s="70"/>
      <c r="L303" s="44"/>
      <c r="M303" s="44">
        <v>78</v>
      </c>
      <c r="N303" s="70">
        <f>J303+M303</f>
        <v>1227</v>
      </c>
      <c r="O303" s="101"/>
      <c r="P303" s="101"/>
      <c r="Q303" s="101"/>
      <c r="R303" s="102"/>
      <c r="S303" s="76">
        <v>1013</v>
      </c>
      <c r="T303" s="76">
        <v>1007.2</v>
      </c>
    </row>
    <row r="304" spans="1:20" ht="24.75" customHeight="1">
      <c r="A304" s="4" t="s">
        <v>58</v>
      </c>
      <c r="B304" s="7" t="s">
        <v>19</v>
      </c>
      <c r="C304" s="52">
        <v>2</v>
      </c>
      <c r="D304" s="52"/>
      <c r="E304" s="44">
        <f>C304+D304</f>
        <v>2</v>
      </c>
      <c r="F304" s="7" t="s">
        <v>186</v>
      </c>
      <c r="G304" s="7" t="s">
        <v>19</v>
      </c>
      <c r="H304" s="52">
        <v>2</v>
      </c>
      <c r="I304" s="52"/>
      <c r="J304" s="44">
        <f>H304+I304</f>
        <v>2</v>
      </c>
      <c r="K304" s="70"/>
      <c r="L304" s="44"/>
      <c r="M304" s="44"/>
      <c r="N304" s="70">
        <f>J304+M304</f>
        <v>2</v>
      </c>
      <c r="O304" s="101"/>
      <c r="P304" s="101"/>
      <c r="Q304" s="101"/>
      <c r="R304" s="102"/>
      <c r="S304" s="76">
        <v>5.13</v>
      </c>
      <c r="T304" s="76">
        <v>5.13</v>
      </c>
    </row>
    <row r="305" spans="1:20" ht="36.75" customHeight="1">
      <c r="A305" s="13" t="s">
        <v>35</v>
      </c>
      <c r="B305" s="25"/>
      <c r="C305" s="53" t="e">
        <f>C306</f>
        <v>#REF!</v>
      </c>
      <c r="D305" s="53" t="e">
        <f>D306</f>
        <v>#REF!</v>
      </c>
      <c r="E305" s="53" t="e">
        <f>E306</f>
        <v>#REF!</v>
      </c>
      <c r="F305" s="25" t="s">
        <v>187</v>
      </c>
      <c r="G305" s="25"/>
      <c r="H305" s="53" t="e">
        <f aca="true" t="shared" si="154" ref="H305:O305">H306</f>
        <v>#REF!</v>
      </c>
      <c r="I305" s="53" t="e">
        <f t="shared" si="154"/>
        <v>#REF!</v>
      </c>
      <c r="J305" s="53" t="e">
        <f t="shared" si="154"/>
        <v>#REF!</v>
      </c>
      <c r="K305" s="79" t="e">
        <f t="shared" si="154"/>
        <v>#REF!</v>
      </c>
      <c r="L305" s="53" t="e">
        <f t="shared" si="154"/>
        <v>#REF!</v>
      </c>
      <c r="M305" s="53" t="e">
        <f t="shared" si="154"/>
        <v>#REF!</v>
      </c>
      <c r="N305" s="79" t="e">
        <f t="shared" si="154"/>
        <v>#REF!</v>
      </c>
      <c r="O305" s="109" t="e">
        <f t="shared" si="154"/>
        <v>#REF!</v>
      </c>
      <c r="P305" s="109"/>
      <c r="Q305" s="109" t="e">
        <f>Q306</f>
        <v>#REF!</v>
      </c>
      <c r="R305" s="110" t="e">
        <f>R306</f>
        <v>#REF!</v>
      </c>
      <c r="S305" s="128">
        <f>S306</f>
        <v>1516</v>
      </c>
      <c r="T305" s="128">
        <f>T306</f>
        <v>1506.08</v>
      </c>
    </row>
    <row r="306" spans="1:20" ht="17.25" customHeight="1">
      <c r="A306" s="4" t="s">
        <v>9</v>
      </c>
      <c r="B306" s="7"/>
      <c r="C306" s="52" t="e">
        <f>C307+#REF!</f>
        <v>#REF!</v>
      </c>
      <c r="D306" s="52" t="e">
        <f>D307+#REF!</f>
        <v>#REF!</v>
      </c>
      <c r="E306" s="52" t="e">
        <f>E307+#REF!</f>
        <v>#REF!</v>
      </c>
      <c r="F306" s="7" t="s">
        <v>189</v>
      </c>
      <c r="G306" s="7"/>
      <c r="H306" s="52" t="e">
        <f>H307+#REF!</f>
        <v>#REF!</v>
      </c>
      <c r="I306" s="52" t="e">
        <f>I307+#REF!</f>
        <v>#REF!</v>
      </c>
      <c r="J306" s="52" t="e">
        <f>J307+#REF!</f>
        <v>#REF!</v>
      </c>
      <c r="K306" s="78" t="e">
        <f>K307+#REF!</f>
        <v>#REF!</v>
      </c>
      <c r="L306" s="52" t="e">
        <f>L307+#REF!</f>
        <v>#REF!</v>
      </c>
      <c r="M306" s="52" t="e">
        <f>M307+#REF!</f>
        <v>#REF!</v>
      </c>
      <c r="N306" s="78" t="e">
        <f>N307+#REF!</f>
        <v>#REF!</v>
      </c>
      <c r="O306" s="107" t="e">
        <f>O307+#REF!</f>
        <v>#REF!</v>
      </c>
      <c r="P306" s="107"/>
      <c r="Q306" s="107" t="e">
        <f>Q307+#REF!</f>
        <v>#REF!</v>
      </c>
      <c r="R306" s="108" t="e">
        <f>R307+#REF!</f>
        <v>#REF!</v>
      </c>
      <c r="S306" s="120">
        <f>S307</f>
        <v>1516</v>
      </c>
      <c r="T306" s="120">
        <f>T307</f>
        <v>1506.08</v>
      </c>
    </row>
    <row r="307" spans="1:20" ht="80.25" customHeight="1">
      <c r="A307" s="4" t="s">
        <v>14</v>
      </c>
      <c r="B307" s="7" t="s">
        <v>15</v>
      </c>
      <c r="C307" s="52">
        <f>1096+331</f>
        <v>1427</v>
      </c>
      <c r="D307" s="52"/>
      <c r="E307" s="44">
        <f>C307+D307</f>
        <v>1427</v>
      </c>
      <c r="F307" s="7" t="s">
        <v>189</v>
      </c>
      <c r="G307" s="7" t="s">
        <v>15</v>
      </c>
      <c r="H307" s="52">
        <f>1096+331</f>
        <v>1427</v>
      </c>
      <c r="I307" s="52"/>
      <c r="J307" s="44">
        <f>H307+I307</f>
        <v>1427</v>
      </c>
      <c r="K307" s="70"/>
      <c r="L307" s="44"/>
      <c r="M307" s="44">
        <v>144</v>
      </c>
      <c r="N307" s="70">
        <f>J307+M307</f>
        <v>1571</v>
      </c>
      <c r="O307" s="101"/>
      <c r="P307" s="101"/>
      <c r="Q307" s="101"/>
      <c r="R307" s="102"/>
      <c r="S307" s="76">
        <v>1516</v>
      </c>
      <c r="T307" s="76">
        <v>1506.08</v>
      </c>
    </row>
    <row r="308" spans="1:20" ht="47.25">
      <c r="A308" s="13" t="s">
        <v>46</v>
      </c>
      <c r="B308" s="9"/>
      <c r="C308" s="42">
        <f>C309+C311</f>
        <v>4322.599999999999</v>
      </c>
      <c r="D308" s="42">
        <f>D309+D311</f>
        <v>0</v>
      </c>
      <c r="E308" s="42">
        <f>E309+E311</f>
        <v>4322.599999999999</v>
      </c>
      <c r="F308" s="9" t="s">
        <v>191</v>
      </c>
      <c r="G308" s="9"/>
      <c r="H308" s="42">
        <f aca="true" t="shared" si="155" ref="H308:O308">H309+H311</f>
        <v>4322.599999999999</v>
      </c>
      <c r="I308" s="42">
        <f t="shared" si="155"/>
        <v>0</v>
      </c>
      <c r="J308" s="42">
        <f t="shared" si="155"/>
        <v>4322.599999999999</v>
      </c>
      <c r="K308" s="68">
        <f t="shared" si="155"/>
        <v>0</v>
      </c>
      <c r="L308" s="42">
        <f t="shared" si="155"/>
        <v>0</v>
      </c>
      <c r="M308" s="42">
        <f t="shared" si="155"/>
        <v>0</v>
      </c>
      <c r="N308" s="68">
        <f t="shared" si="155"/>
        <v>4322.599999999999</v>
      </c>
      <c r="O308" s="97">
        <f t="shared" si="155"/>
        <v>0</v>
      </c>
      <c r="P308" s="97"/>
      <c r="Q308" s="97">
        <f>Q309+Q311</f>
        <v>0</v>
      </c>
      <c r="R308" s="98">
        <f>R309+R311</f>
        <v>0</v>
      </c>
      <c r="S308" s="75">
        <f>S309+S311</f>
        <v>4322.599999999999</v>
      </c>
      <c r="T308" s="75">
        <f>T309+T311</f>
        <v>4322.599999999999</v>
      </c>
    </row>
    <row r="309" spans="1:20" s="3" customFormat="1" ht="66" customHeight="1">
      <c r="A309" s="22" t="s">
        <v>306</v>
      </c>
      <c r="B309" s="118"/>
      <c r="C309" s="119">
        <f>C310</f>
        <v>3888.7</v>
      </c>
      <c r="D309" s="119">
        <f>D310</f>
        <v>0</v>
      </c>
      <c r="E309" s="119">
        <f>E310</f>
        <v>3888.7</v>
      </c>
      <c r="F309" s="118" t="s">
        <v>192</v>
      </c>
      <c r="G309" s="118"/>
      <c r="H309" s="119">
        <f aca="true" t="shared" si="156" ref="H309:O309">H310</f>
        <v>3888.7</v>
      </c>
      <c r="I309" s="119">
        <f t="shared" si="156"/>
        <v>0</v>
      </c>
      <c r="J309" s="119">
        <f t="shared" si="156"/>
        <v>3888.7</v>
      </c>
      <c r="K309" s="120">
        <f t="shared" si="156"/>
        <v>0</v>
      </c>
      <c r="L309" s="119">
        <f t="shared" si="156"/>
        <v>0</v>
      </c>
      <c r="M309" s="119">
        <f t="shared" si="156"/>
        <v>-185.96</v>
      </c>
      <c r="N309" s="120">
        <f t="shared" si="156"/>
        <v>3702.74</v>
      </c>
      <c r="O309" s="120">
        <f t="shared" si="156"/>
        <v>0</v>
      </c>
      <c r="P309" s="120"/>
      <c r="Q309" s="120">
        <f>Q310</f>
        <v>0</v>
      </c>
      <c r="R309" s="119">
        <f>R310</f>
        <v>0</v>
      </c>
      <c r="S309" s="120">
        <f>S310</f>
        <v>3702.74</v>
      </c>
      <c r="T309" s="120">
        <f>T310</f>
        <v>3702.74</v>
      </c>
    </row>
    <row r="310" spans="1:20" s="3" customFormat="1" ht="47.25">
      <c r="A310" s="62" t="s">
        <v>69</v>
      </c>
      <c r="B310" s="58" t="s">
        <v>13</v>
      </c>
      <c r="C310" s="59">
        <v>3888.7</v>
      </c>
      <c r="D310" s="59"/>
      <c r="E310" s="59">
        <f>C310+D310</f>
        <v>3888.7</v>
      </c>
      <c r="F310" s="58" t="s">
        <v>192</v>
      </c>
      <c r="G310" s="58" t="s">
        <v>13</v>
      </c>
      <c r="H310" s="59">
        <v>3888.7</v>
      </c>
      <c r="I310" s="59"/>
      <c r="J310" s="59">
        <f>H310+I310</f>
        <v>3888.7</v>
      </c>
      <c r="K310" s="74"/>
      <c r="L310" s="59"/>
      <c r="M310" s="59">
        <v>-185.96</v>
      </c>
      <c r="N310" s="74">
        <f>J310+M310</f>
        <v>3702.74</v>
      </c>
      <c r="O310" s="74"/>
      <c r="P310" s="74"/>
      <c r="Q310" s="74"/>
      <c r="R310" s="59"/>
      <c r="S310" s="76">
        <v>3702.74</v>
      </c>
      <c r="T310" s="76">
        <v>3702.74</v>
      </c>
    </row>
    <row r="311" spans="1:20" s="3" customFormat="1" ht="15.75">
      <c r="A311" s="57" t="s">
        <v>347</v>
      </c>
      <c r="B311" s="60"/>
      <c r="C311" s="61">
        <f>C312</f>
        <v>433.9</v>
      </c>
      <c r="D311" s="61">
        <f>D312</f>
        <v>0</v>
      </c>
      <c r="E311" s="61">
        <f>E312</f>
        <v>433.9</v>
      </c>
      <c r="F311" s="60" t="s">
        <v>348</v>
      </c>
      <c r="G311" s="60"/>
      <c r="H311" s="61">
        <f aca="true" t="shared" si="157" ref="H311:O311">H312</f>
        <v>433.9</v>
      </c>
      <c r="I311" s="61">
        <f t="shared" si="157"/>
        <v>0</v>
      </c>
      <c r="J311" s="61">
        <f t="shared" si="157"/>
        <v>433.9</v>
      </c>
      <c r="K311" s="77">
        <f t="shared" si="157"/>
        <v>0</v>
      </c>
      <c r="L311" s="61">
        <f t="shared" si="157"/>
        <v>0</v>
      </c>
      <c r="M311" s="61">
        <f t="shared" si="157"/>
        <v>185.96</v>
      </c>
      <c r="N311" s="77">
        <f t="shared" si="157"/>
        <v>619.86</v>
      </c>
      <c r="O311" s="77">
        <f t="shared" si="157"/>
        <v>0</v>
      </c>
      <c r="P311" s="77"/>
      <c r="Q311" s="77">
        <f>Q312</f>
        <v>0</v>
      </c>
      <c r="R311" s="61">
        <f>R312</f>
        <v>0</v>
      </c>
      <c r="S311" s="77">
        <f>S312</f>
        <v>619.86</v>
      </c>
      <c r="T311" s="77">
        <f>T312</f>
        <v>619.86</v>
      </c>
    </row>
    <row r="312" spans="1:20" ht="47.25">
      <c r="A312" s="22" t="s">
        <v>69</v>
      </c>
      <c r="B312" s="118" t="s">
        <v>13</v>
      </c>
      <c r="C312" s="119">
        <v>433.9</v>
      </c>
      <c r="D312" s="119"/>
      <c r="E312" s="48">
        <f>C312+D312</f>
        <v>433.9</v>
      </c>
      <c r="F312" s="118" t="s">
        <v>348</v>
      </c>
      <c r="G312" s="118" t="s">
        <v>13</v>
      </c>
      <c r="H312" s="119">
        <v>433.9</v>
      </c>
      <c r="I312" s="119"/>
      <c r="J312" s="48">
        <f>H312+I312</f>
        <v>433.9</v>
      </c>
      <c r="K312" s="76"/>
      <c r="L312" s="48"/>
      <c r="M312" s="48">
        <v>185.96</v>
      </c>
      <c r="N312" s="76">
        <f>J312+L312+M312</f>
        <v>619.86</v>
      </c>
      <c r="O312" s="76"/>
      <c r="P312" s="76"/>
      <c r="Q312" s="76"/>
      <c r="R312" s="48"/>
      <c r="S312" s="76">
        <v>619.86</v>
      </c>
      <c r="T312" s="76">
        <v>619.86</v>
      </c>
    </row>
    <row r="313" spans="1:20" ht="15.75">
      <c r="A313" s="17" t="s">
        <v>193</v>
      </c>
      <c r="B313" s="121"/>
      <c r="C313" s="122">
        <f>C314+C317</f>
        <v>264.3</v>
      </c>
      <c r="D313" s="122">
        <f>D314+D317</f>
        <v>0</v>
      </c>
      <c r="E313" s="122">
        <f>E314+E317</f>
        <v>264.3</v>
      </c>
      <c r="F313" s="121" t="s">
        <v>194</v>
      </c>
      <c r="G313" s="121"/>
      <c r="H313" s="122">
        <f aca="true" t="shared" si="158" ref="H313:O313">H314+H317</f>
        <v>264.3</v>
      </c>
      <c r="I313" s="122">
        <f t="shared" si="158"/>
        <v>0</v>
      </c>
      <c r="J313" s="122">
        <f t="shared" si="158"/>
        <v>264.3</v>
      </c>
      <c r="K313" s="123">
        <f t="shared" si="158"/>
        <v>0</v>
      </c>
      <c r="L313" s="122">
        <f t="shared" si="158"/>
        <v>0</v>
      </c>
      <c r="M313" s="122">
        <f t="shared" si="158"/>
        <v>0</v>
      </c>
      <c r="N313" s="123">
        <f t="shared" si="158"/>
        <v>264.3</v>
      </c>
      <c r="O313" s="123">
        <f t="shared" si="158"/>
        <v>0</v>
      </c>
      <c r="P313" s="123"/>
      <c r="Q313" s="123">
        <f>Q314+Q317</f>
        <v>0</v>
      </c>
      <c r="R313" s="122">
        <f>R314+R317</f>
        <v>0</v>
      </c>
      <c r="S313" s="123">
        <f>S314+S317</f>
        <v>214.3</v>
      </c>
      <c r="T313" s="123">
        <f>T314+T317</f>
        <v>46.1</v>
      </c>
    </row>
    <row r="314" spans="1:20" ht="36.75" customHeight="1">
      <c r="A314" s="124" t="s">
        <v>195</v>
      </c>
      <c r="B314" s="121"/>
      <c r="C314" s="122">
        <f aca="true" t="shared" si="159" ref="C314:E315">C315</f>
        <v>250</v>
      </c>
      <c r="D314" s="122">
        <f t="shared" si="159"/>
        <v>0</v>
      </c>
      <c r="E314" s="122">
        <f t="shared" si="159"/>
        <v>250</v>
      </c>
      <c r="F314" s="121" t="s">
        <v>197</v>
      </c>
      <c r="G314" s="121"/>
      <c r="H314" s="122">
        <f aca="true" t="shared" si="160" ref="H314:O315">H315</f>
        <v>250</v>
      </c>
      <c r="I314" s="122">
        <f t="shared" si="160"/>
        <v>0</v>
      </c>
      <c r="J314" s="122">
        <f t="shared" si="160"/>
        <v>250</v>
      </c>
      <c r="K314" s="123">
        <f t="shared" si="160"/>
        <v>0</v>
      </c>
      <c r="L314" s="122">
        <f t="shared" si="160"/>
        <v>0</v>
      </c>
      <c r="M314" s="122">
        <f t="shared" si="160"/>
        <v>0</v>
      </c>
      <c r="N314" s="123">
        <f t="shared" si="160"/>
        <v>250</v>
      </c>
      <c r="O314" s="123">
        <f t="shared" si="160"/>
        <v>0</v>
      </c>
      <c r="P314" s="123"/>
      <c r="Q314" s="123">
        <f aca="true" t="shared" si="161" ref="Q314:T315">Q315</f>
        <v>0</v>
      </c>
      <c r="R314" s="122">
        <f t="shared" si="161"/>
        <v>0</v>
      </c>
      <c r="S314" s="123">
        <f t="shared" si="161"/>
        <v>200</v>
      </c>
      <c r="T314" s="123">
        <f t="shared" si="161"/>
        <v>31.8</v>
      </c>
    </row>
    <row r="315" spans="1:20" ht="15.75">
      <c r="A315" s="125" t="s">
        <v>196</v>
      </c>
      <c r="B315" s="118"/>
      <c r="C315" s="119">
        <f t="shared" si="159"/>
        <v>250</v>
      </c>
      <c r="D315" s="119">
        <f t="shared" si="159"/>
        <v>0</v>
      </c>
      <c r="E315" s="119">
        <f t="shared" si="159"/>
        <v>250</v>
      </c>
      <c r="F315" s="118" t="s">
        <v>197</v>
      </c>
      <c r="G315" s="118"/>
      <c r="H315" s="119">
        <f t="shared" si="160"/>
        <v>250</v>
      </c>
      <c r="I315" s="119">
        <f t="shared" si="160"/>
        <v>0</v>
      </c>
      <c r="J315" s="119">
        <f t="shared" si="160"/>
        <v>250</v>
      </c>
      <c r="K315" s="120">
        <f t="shared" si="160"/>
        <v>0</v>
      </c>
      <c r="L315" s="119">
        <f t="shared" si="160"/>
        <v>0</v>
      </c>
      <c r="M315" s="119">
        <f t="shared" si="160"/>
        <v>0</v>
      </c>
      <c r="N315" s="120">
        <f t="shared" si="160"/>
        <v>250</v>
      </c>
      <c r="O315" s="120">
        <f t="shared" si="160"/>
        <v>0</v>
      </c>
      <c r="P315" s="120"/>
      <c r="Q315" s="120">
        <f t="shared" si="161"/>
        <v>0</v>
      </c>
      <c r="R315" s="119">
        <f t="shared" si="161"/>
        <v>0</v>
      </c>
      <c r="S315" s="120">
        <f t="shared" si="161"/>
        <v>200</v>
      </c>
      <c r="T315" s="120">
        <f t="shared" si="161"/>
        <v>31.8</v>
      </c>
    </row>
    <row r="316" spans="1:20" ht="31.5" customHeight="1">
      <c r="A316" s="22" t="s">
        <v>16</v>
      </c>
      <c r="B316" s="118" t="s">
        <v>17</v>
      </c>
      <c r="C316" s="119">
        <v>250</v>
      </c>
      <c r="D316" s="119"/>
      <c r="E316" s="48">
        <f>C316+D316</f>
        <v>250</v>
      </c>
      <c r="F316" s="118" t="s">
        <v>197</v>
      </c>
      <c r="G316" s="118" t="s">
        <v>17</v>
      </c>
      <c r="H316" s="119">
        <v>250</v>
      </c>
      <c r="I316" s="119"/>
      <c r="J316" s="48">
        <f>H316+I316</f>
        <v>250</v>
      </c>
      <c r="K316" s="76"/>
      <c r="L316" s="48"/>
      <c r="M316" s="48"/>
      <c r="N316" s="76">
        <f>J316+M316</f>
        <v>250</v>
      </c>
      <c r="O316" s="76"/>
      <c r="P316" s="76"/>
      <c r="Q316" s="76"/>
      <c r="R316" s="48"/>
      <c r="S316" s="76">
        <f>50+150</f>
        <v>200</v>
      </c>
      <c r="T316" s="76">
        <v>31.8</v>
      </c>
    </row>
    <row r="317" spans="1:20" ht="87.75" customHeight="1">
      <c r="A317" s="57" t="s">
        <v>349</v>
      </c>
      <c r="B317" s="60"/>
      <c r="C317" s="61">
        <f>C318</f>
        <v>14.3</v>
      </c>
      <c r="D317" s="61">
        <f>D318</f>
        <v>0</v>
      </c>
      <c r="E317" s="61">
        <f>E318</f>
        <v>14.3</v>
      </c>
      <c r="F317" s="60" t="s">
        <v>376</v>
      </c>
      <c r="G317" s="60"/>
      <c r="H317" s="61">
        <f aca="true" t="shared" si="162" ref="H317:O317">H318</f>
        <v>14.3</v>
      </c>
      <c r="I317" s="61">
        <f t="shared" si="162"/>
        <v>0</v>
      </c>
      <c r="J317" s="61">
        <f t="shared" si="162"/>
        <v>14.3</v>
      </c>
      <c r="K317" s="77">
        <f t="shared" si="162"/>
        <v>0</v>
      </c>
      <c r="L317" s="61">
        <f t="shared" si="162"/>
        <v>0</v>
      </c>
      <c r="M317" s="61">
        <f t="shared" si="162"/>
        <v>0</v>
      </c>
      <c r="N317" s="77">
        <f t="shared" si="162"/>
        <v>14.3</v>
      </c>
      <c r="O317" s="77">
        <f t="shared" si="162"/>
        <v>0</v>
      </c>
      <c r="P317" s="77"/>
      <c r="Q317" s="77">
        <f>Q318</f>
        <v>0</v>
      </c>
      <c r="R317" s="61">
        <f>R318</f>
        <v>0</v>
      </c>
      <c r="S317" s="77">
        <f>S318</f>
        <v>14.3</v>
      </c>
      <c r="T317" s="77">
        <f>T318</f>
        <v>14.3</v>
      </c>
    </row>
    <row r="318" spans="1:20" ht="31.5" customHeight="1">
      <c r="A318" s="4" t="s">
        <v>16</v>
      </c>
      <c r="B318" s="7" t="s">
        <v>17</v>
      </c>
      <c r="C318" s="52">
        <v>14.3</v>
      </c>
      <c r="D318" s="52"/>
      <c r="E318" s="44">
        <f>C318+D318</f>
        <v>14.3</v>
      </c>
      <c r="F318" s="7" t="s">
        <v>376</v>
      </c>
      <c r="G318" s="7" t="s">
        <v>17</v>
      </c>
      <c r="H318" s="52">
        <v>14.3</v>
      </c>
      <c r="I318" s="52"/>
      <c r="J318" s="44">
        <f>H318+I318</f>
        <v>14.3</v>
      </c>
      <c r="K318" s="70"/>
      <c r="L318" s="44"/>
      <c r="M318" s="44"/>
      <c r="N318" s="70">
        <f>J318+L318</f>
        <v>14.3</v>
      </c>
      <c r="O318" s="101"/>
      <c r="P318" s="101"/>
      <c r="Q318" s="101"/>
      <c r="R318" s="102"/>
      <c r="S318" s="76">
        <v>14.3</v>
      </c>
      <c r="T318" s="76">
        <v>14.3</v>
      </c>
    </row>
    <row r="319" spans="1:20" ht="15.75">
      <c r="A319" s="30" t="s">
        <v>198</v>
      </c>
      <c r="B319" s="31"/>
      <c r="C319" s="40">
        <f aca="true" t="shared" si="163" ref="C319:E320">C320</f>
        <v>10657.2</v>
      </c>
      <c r="D319" s="40">
        <f t="shared" si="163"/>
        <v>0</v>
      </c>
      <c r="E319" s="40">
        <f t="shared" si="163"/>
        <v>10657.2</v>
      </c>
      <c r="F319" s="31" t="s">
        <v>32</v>
      </c>
      <c r="G319" s="31"/>
      <c r="H319" s="40">
        <f aca="true" t="shared" si="164" ref="H319:O320">H320</f>
        <v>10657.2</v>
      </c>
      <c r="I319" s="40">
        <f t="shared" si="164"/>
        <v>0</v>
      </c>
      <c r="J319" s="40">
        <f t="shared" si="164"/>
        <v>10657.2</v>
      </c>
      <c r="K319" s="66">
        <f t="shared" si="164"/>
        <v>0</v>
      </c>
      <c r="L319" s="40">
        <f t="shared" si="164"/>
        <v>0</v>
      </c>
      <c r="M319" s="40">
        <f t="shared" si="164"/>
        <v>0</v>
      </c>
      <c r="N319" s="66">
        <f t="shared" si="164"/>
        <v>10657.2</v>
      </c>
      <c r="O319" s="93">
        <f t="shared" si="164"/>
        <v>0</v>
      </c>
      <c r="P319" s="93"/>
      <c r="Q319" s="93">
        <f aca="true" t="shared" si="165" ref="Q319:T320">Q320</f>
        <v>0</v>
      </c>
      <c r="R319" s="94">
        <f t="shared" si="165"/>
        <v>-1.4155343563970746E-15</v>
      </c>
      <c r="S319" s="127">
        <f t="shared" si="165"/>
        <v>11461.2</v>
      </c>
      <c r="T319" s="127">
        <f t="shared" si="165"/>
        <v>11414.34</v>
      </c>
    </row>
    <row r="320" spans="1:20" s="34" customFormat="1" ht="31.5">
      <c r="A320" s="12" t="s">
        <v>6</v>
      </c>
      <c r="B320" s="23"/>
      <c r="C320" s="45">
        <f t="shared" si="163"/>
        <v>10657.2</v>
      </c>
      <c r="D320" s="45">
        <f t="shared" si="163"/>
        <v>0</v>
      </c>
      <c r="E320" s="45">
        <f t="shared" si="163"/>
        <v>10657.2</v>
      </c>
      <c r="F320" s="23" t="s">
        <v>199</v>
      </c>
      <c r="G320" s="23"/>
      <c r="H320" s="45">
        <f t="shared" si="164"/>
        <v>10657.2</v>
      </c>
      <c r="I320" s="45">
        <f t="shared" si="164"/>
        <v>0</v>
      </c>
      <c r="J320" s="45">
        <f t="shared" si="164"/>
        <v>10657.2</v>
      </c>
      <c r="K320" s="67">
        <f t="shared" si="164"/>
        <v>0</v>
      </c>
      <c r="L320" s="45">
        <f t="shared" si="164"/>
        <v>0</v>
      </c>
      <c r="M320" s="45">
        <f t="shared" si="164"/>
        <v>0</v>
      </c>
      <c r="N320" s="67">
        <f t="shared" si="164"/>
        <v>10657.2</v>
      </c>
      <c r="O320" s="95">
        <f t="shared" si="164"/>
        <v>0</v>
      </c>
      <c r="P320" s="95"/>
      <c r="Q320" s="95">
        <f t="shared" si="165"/>
        <v>0</v>
      </c>
      <c r="R320" s="96">
        <f t="shared" si="165"/>
        <v>-1.4155343563970746E-15</v>
      </c>
      <c r="S320" s="71">
        <f t="shared" si="165"/>
        <v>11461.2</v>
      </c>
      <c r="T320" s="71">
        <f t="shared" si="165"/>
        <v>11414.34</v>
      </c>
    </row>
    <row r="321" spans="1:20" ht="31.5">
      <c r="A321" s="12" t="s">
        <v>61</v>
      </c>
      <c r="B321" s="23"/>
      <c r="C321" s="45">
        <f>C322+C325</f>
        <v>10657.2</v>
      </c>
      <c r="D321" s="45">
        <f>D322+D325</f>
        <v>0</v>
      </c>
      <c r="E321" s="45">
        <f>E322+E325</f>
        <v>10657.2</v>
      </c>
      <c r="F321" s="23" t="s">
        <v>199</v>
      </c>
      <c r="G321" s="23"/>
      <c r="H321" s="45">
        <f aca="true" t="shared" si="166" ref="H321:O321">H322+H325</f>
        <v>10657.2</v>
      </c>
      <c r="I321" s="45">
        <f t="shared" si="166"/>
        <v>0</v>
      </c>
      <c r="J321" s="45">
        <f t="shared" si="166"/>
        <v>10657.2</v>
      </c>
      <c r="K321" s="67">
        <f t="shared" si="166"/>
        <v>0</v>
      </c>
      <c r="L321" s="45">
        <f t="shared" si="166"/>
        <v>0</v>
      </c>
      <c r="M321" s="45">
        <f t="shared" si="166"/>
        <v>0</v>
      </c>
      <c r="N321" s="67">
        <f t="shared" si="166"/>
        <v>10657.2</v>
      </c>
      <c r="O321" s="95">
        <f t="shared" si="166"/>
        <v>0</v>
      </c>
      <c r="P321" s="95"/>
      <c r="Q321" s="95">
        <f>Q322+Q325</f>
        <v>0</v>
      </c>
      <c r="R321" s="96">
        <f>R322+R325</f>
        <v>-1.4155343563970746E-15</v>
      </c>
      <c r="S321" s="71">
        <f>S322+S325</f>
        <v>11461.2</v>
      </c>
      <c r="T321" s="71">
        <f>T322+T325</f>
        <v>11414.34</v>
      </c>
    </row>
    <row r="322" spans="1:20" ht="36" customHeight="1">
      <c r="A322" s="13" t="s">
        <v>34</v>
      </c>
      <c r="B322" s="14"/>
      <c r="C322" s="43">
        <f aca="true" t="shared" si="167" ref="C322:E323">C323</f>
        <v>552</v>
      </c>
      <c r="D322" s="43">
        <f t="shared" si="167"/>
        <v>0</v>
      </c>
      <c r="E322" s="43">
        <f t="shared" si="167"/>
        <v>552</v>
      </c>
      <c r="F322" s="14" t="s">
        <v>201</v>
      </c>
      <c r="G322" s="14"/>
      <c r="H322" s="43">
        <f aca="true" t="shared" si="168" ref="H322:O323">H323</f>
        <v>552</v>
      </c>
      <c r="I322" s="43">
        <f t="shared" si="168"/>
        <v>0</v>
      </c>
      <c r="J322" s="43">
        <f t="shared" si="168"/>
        <v>552</v>
      </c>
      <c r="K322" s="69">
        <f t="shared" si="168"/>
        <v>0</v>
      </c>
      <c r="L322" s="43">
        <f t="shared" si="168"/>
        <v>0</v>
      </c>
      <c r="M322" s="43">
        <f t="shared" si="168"/>
        <v>0</v>
      </c>
      <c r="N322" s="69">
        <f t="shared" si="168"/>
        <v>552</v>
      </c>
      <c r="O322" s="99">
        <f t="shared" si="168"/>
        <v>0</v>
      </c>
      <c r="P322" s="99"/>
      <c r="Q322" s="99">
        <f aca="true" t="shared" si="169" ref="Q322:T323">Q323</f>
        <v>0</v>
      </c>
      <c r="R322" s="100">
        <f t="shared" si="169"/>
        <v>0</v>
      </c>
      <c r="S322" s="73">
        <f t="shared" si="169"/>
        <v>1074.3</v>
      </c>
      <c r="T322" s="73">
        <f t="shared" si="169"/>
        <v>1074.07</v>
      </c>
    </row>
    <row r="323" spans="1:20" ht="50.25" customHeight="1">
      <c r="A323" s="4" t="s">
        <v>7</v>
      </c>
      <c r="B323" s="5"/>
      <c r="C323" s="44">
        <f t="shared" si="167"/>
        <v>552</v>
      </c>
      <c r="D323" s="44">
        <f t="shared" si="167"/>
        <v>0</v>
      </c>
      <c r="E323" s="44">
        <f t="shared" si="167"/>
        <v>552</v>
      </c>
      <c r="F323" s="5" t="s">
        <v>202</v>
      </c>
      <c r="G323" s="5"/>
      <c r="H323" s="44">
        <f t="shared" si="168"/>
        <v>552</v>
      </c>
      <c r="I323" s="44">
        <f t="shared" si="168"/>
        <v>0</v>
      </c>
      <c r="J323" s="44">
        <f t="shared" si="168"/>
        <v>552</v>
      </c>
      <c r="K323" s="70">
        <f t="shared" si="168"/>
        <v>0</v>
      </c>
      <c r="L323" s="44">
        <f t="shared" si="168"/>
        <v>0</v>
      </c>
      <c r="M323" s="44">
        <f t="shared" si="168"/>
        <v>0</v>
      </c>
      <c r="N323" s="70">
        <f t="shared" si="168"/>
        <v>552</v>
      </c>
      <c r="O323" s="101">
        <f t="shared" si="168"/>
        <v>0</v>
      </c>
      <c r="P323" s="101"/>
      <c r="Q323" s="101">
        <f t="shared" si="169"/>
        <v>0</v>
      </c>
      <c r="R323" s="102">
        <f t="shared" si="169"/>
        <v>0</v>
      </c>
      <c r="S323" s="76">
        <f t="shared" si="169"/>
        <v>1074.3</v>
      </c>
      <c r="T323" s="76">
        <f t="shared" si="169"/>
        <v>1074.07</v>
      </c>
    </row>
    <row r="324" spans="1:20" ht="39" customHeight="1">
      <c r="A324" s="4" t="s">
        <v>16</v>
      </c>
      <c r="B324" s="5" t="s">
        <v>17</v>
      </c>
      <c r="C324" s="44">
        <v>552</v>
      </c>
      <c r="D324" s="44"/>
      <c r="E324" s="44">
        <f>C324+D324</f>
        <v>552</v>
      </c>
      <c r="F324" s="5" t="s">
        <v>202</v>
      </c>
      <c r="G324" s="5" t="s">
        <v>17</v>
      </c>
      <c r="H324" s="44">
        <v>552</v>
      </c>
      <c r="I324" s="44"/>
      <c r="J324" s="44">
        <f>H324+I324</f>
        <v>552</v>
      </c>
      <c r="K324" s="70"/>
      <c r="L324" s="44"/>
      <c r="M324" s="44"/>
      <c r="N324" s="70">
        <f>J324+M324</f>
        <v>552</v>
      </c>
      <c r="O324" s="101"/>
      <c r="P324" s="101"/>
      <c r="Q324" s="101"/>
      <c r="R324" s="102"/>
      <c r="S324" s="76">
        <v>1074.3</v>
      </c>
      <c r="T324" s="76">
        <v>1074.07</v>
      </c>
    </row>
    <row r="325" spans="1:20" ht="49.5" customHeight="1">
      <c r="A325" s="13" t="s">
        <v>33</v>
      </c>
      <c r="B325" s="14"/>
      <c r="C325" s="43">
        <f>C326</f>
        <v>10105.2</v>
      </c>
      <c r="D325" s="43">
        <f>D326</f>
        <v>0</v>
      </c>
      <c r="E325" s="43">
        <f>E326</f>
        <v>10105.2</v>
      </c>
      <c r="F325" s="14" t="s">
        <v>203</v>
      </c>
      <c r="G325" s="14"/>
      <c r="H325" s="43">
        <f aca="true" t="shared" si="170" ref="H325:O325">H326</f>
        <v>10105.2</v>
      </c>
      <c r="I325" s="43">
        <f t="shared" si="170"/>
        <v>0</v>
      </c>
      <c r="J325" s="43">
        <f t="shared" si="170"/>
        <v>10105.2</v>
      </c>
      <c r="K325" s="69">
        <f t="shared" si="170"/>
        <v>0</v>
      </c>
      <c r="L325" s="43">
        <f t="shared" si="170"/>
        <v>0</v>
      </c>
      <c r="M325" s="43">
        <f t="shared" si="170"/>
        <v>0</v>
      </c>
      <c r="N325" s="69">
        <f t="shared" si="170"/>
        <v>10105.2</v>
      </c>
      <c r="O325" s="99">
        <f t="shared" si="170"/>
        <v>0</v>
      </c>
      <c r="P325" s="99"/>
      <c r="Q325" s="99">
        <f>Q326</f>
        <v>0</v>
      </c>
      <c r="R325" s="100">
        <f>R326</f>
        <v>-1.4155343563970746E-15</v>
      </c>
      <c r="S325" s="73">
        <f>S326</f>
        <v>10386.900000000001</v>
      </c>
      <c r="T325" s="73">
        <f>T326</f>
        <v>10340.27</v>
      </c>
    </row>
    <row r="326" spans="1:20" ht="36" customHeight="1">
      <c r="A326" s="4" t="s">
        <v>185</v>
      </c>
      <c r="B326" s="9"/>
      <c r="C326" s="42">
        <f>C327+C328+C330</f>
        <v>10105.2</v>
      </c>
      <c r="D326" s="42">
        <f>D327+D328+D330</f>
        <v>0</v>
      </c>
      <c r="E326" s="42">
        <f>E327+E328+E330</f>
        <v>10105.2</v>
      </c>
      <c r="F326" s="9" t="s">
        <v>204</v>
      </c>
      <c r="G326" s="9"/>
      <c r="H326" s="42">
        <f>H327+H328+H330</f>
        <v>10105.2</v>
      </c>
      <c r="I326" s="42">
        <f>I327+I328+I330</f>
        <v>0</v>
      </c>
      <c r="J326" s="42">
        <f aca="true" t="shared" si="171" ref="J326:O326">J327+J328+J330+J329</f>
        <v>10105.2</v>
      </c>
      <c r="K326" s="42">
        <f t="shared" si="171"/>
        <v>0</v>
      </c>
      <c r="L326" s="42">
        <f t="shared" si="171"/>
        <v>0</v>
      </c>
      <c r="M326" s="42">
        <f t="shared" si="171"/>
        <v>0</v>
      </c>
      <c r="N326" s="68">
        <f t="shared" si="171"/>
        <v>10105.2</v>
      </c>
      <c r="O326" s="98">
        <f t="shared" si="171"/>
        <v>0</v>
      </c>
      <c r="P326" s="98"/>
      <c r="Q326" s="97">
        <f>Q327+Q328+Q330+Q329</f>
        <v>0</v>
      </c>
      <c r="R326" s="98">
        <f>R327+R328+R330+R329</f>
        <v>-1.4155343563970746E-15</v>
      </c>
      <c r="S326" s="75">
        <f>S327+S328+S330+S329</f>
        <v>10386.900000000001</v>
      </c>
      <c r="T326" s="75">
        <f>T327+T328+T330+T329</f>
        <v>10340.27</v>
      </c>
    </row>
    <row r="327" spans="1:20" ht="99" customHeight="1">
      <c r="A327" s="4" t="s">
        <v>14</v>
      </c>
      <c r="B327" s="5" t="s">
        <v>15</v>
      </c>
      <c r="C327" s="44">
        <f>6814.6+2058</f>
        <v>8872.6</v>
      </c>
      <c r="D327" s="44"/>
      <c r="E327" s="44">
        <f>C327+D327</f>
        <v>8872.6</v>
      </c>
      <c r="F327" s="5" t="s">
        <v>204</v>
      </c>
      <c r="G327" s="5" t="s">
        <v>15</v>
      </c>
      <c r="H327" s="44">
        <f>6814.6+2058</f>
        <v>8872.6</v>
      </c>
      <c r="I327" s="44"/>
      <c r="J327" s="44">
        <f>H327+I327</f>
        <v>8872.6</v>
      </c>
      <c r="K327" s="70"/>
      <c r="L327" s="44"/>
      <c r="M327" s="44">
        <v>-49.66</v>
      </c>
      <c r="N327" s="70">
        <f>J327+M327</f>
        <v>8822.94</v>
      </c>
      <c r="O327" s="101"/>
      <c r="P327" s="101"/>
      <c r="Q327" s="101"/>
      <c r="R327" s="102">
        <v>-51.6</v>
      </c>
      <c r="S327" s="76">
        <v>8969.67</v>
      </c>
      <c r="T327" s="76">
        <v>8937.7</v>
      </c>
    </row>
    <row r="328" spans="1:20" ht="33.75" customHeight="1">
      <c r="A328" s="4" t="s">
        <v>16</v>
      </c>
      <c r="B328" s="5" t="s">
        <v>17</v>
      </c>
      <c r="C328" s="44">
        <v>1210.2</v>
      </c>
      <c r="D328" s="44"/>
      <c r="E328" s="44">
        <f>C328+D328</f>
        <v>1210.2</v>
      </c>
      <c r="F328" s="5" t="s">
        <v>204</v>
      </c>
      <c r="G328" s="5" t="s">
        <v>17</v>
      </c>
      <c r="H328" s="44">
        <v>1210.2</v>
      </c>
      <c r="I328" s="44"/>
      <c r="J328" s="44">
        <f>H328+I328</f>
        <v>1210.2</v>
      </c>
      <c r="K328" s="70"/>
      <c r="L328" s="44"/>
      <c r="M328" s="44"/>
      <c r="N328" s="70">
        <f>J328+M328</f>
        <v>1210.2</v>
      </c>
      <c r="O328" s="101"/>
      <c r="P328" s="101"/>
      <c r="Q328" s="101"/>
      <c r="R328" s="102">
        <v>51.5</v>
      </c>
      <c r="S328" s="76">
        <v>1360.71</v>
      </c>
      <c r="T328" s="76">
        <v>1346.12</v>
      </c>
    </row>
    <row r="329" spans="1:20" ht="33.75" customHeight="1">
      <c r="A329" s="4" t="s">
        <v>24</v>
      </c>
      <c r="B329" s="5"/>
      <c r="C329" s="44"/>
      <c r="D329" s="44"/>
      <c r="E329" s="44"/>
      <c r="F329" s="5" t="s">
        <v>204</v>
      </c>
      <c r="G329" s="5" t="s">
        <v>25</v>
      </c>
      <c r="H329" s="44"/>
      <c r="I329" s="44"/>
      <c r="J329" s="44"/>
      <c r="K329" s="70"/>
      <c r="L329" s="44"/>
      <c r="M329" s="44">
        <v>49.66</v>
      </c>
      <c r="N329" s="70">
        <f>J329+M329</f>
        <v>49.66</v>
      </c>
      <c r="O329" s="101"/>
      <c r="P329" s="101"/>
      <c r="Q329" s="101"/>
      <c r="R329" s="102"/>
      <c r="S329" s="76">
        <v>49.66</v>
      </c>
      <c r="T329" s="76">
        <v>49.66</v>
      </c>
    </row>
    <row r="330" spans="1:20" ht="23.25" customHeight="1">
      <c r="A330" s="4" t="s">
        <v>58</v>
      </c>
      <c r="B330" s="5" t="s">
        <v>19</v>
      </c>
      <c r="C330" s="44">
        <v>22.4</v>
      </c>
      <c r="D330" s="44"/>
      <c r="E330" s="44">
        <f>C330+D330</f>
        <v>22.4</v>
      </c>
      <c r="F330" s="5" t="s">
        <v>204</v>
      </c>
      <c r="G330" s="5" t="s">
        <v>19</v>
      </c>
      <c r="H330" s="44">
        <v>22.4</v>
      </c>
      <c r="I330" s="44"/>
      <c r="J330" s="44">
        <f>H330+I330</f>
        <v>22.4</v>
      </c>
      <c r="K330" s="70"/>
      <c r="L330" s="44"/>
      <c r="M330" s="44"/>
      <c r="N330" s="70">
        <f>J330+M330</f>
        <v>22.4</v>
      </c>
      <c r="O330" s="101"/>
      <c r="P330" s="101"/>
      <c r="Q330" s="101"/>
      <c r="R330" s="102">
        <v>0.1</v>
      </c>
      <c r="S330" s="76">
        <v>6.86</v>
      </c>
      <c r="T330" s="76">
        <v>6.79</v>
      </c>
    </row>
    <row r="331" spans="1:20" ht="15.75">
      <c r="A331" s="32" t="s">
        <v>205</v>
      </c>
      <c r="B331" s="33"/>
      <c r="C331" s="54">
        <f aca="true" t="shared" si="172" ref="C331:E332">C332</f>
        <v>6501.2</v>
      </c>
      <c r="D331" s="54">
        <f t="shared" si="172"/>
        <v>0</v>
      </c>
      <c r="E331" s="54">
        <f t="shared" si="172"/>
        <v>6501.2</v>
      </c>
      <c r="F331" s="33" t="s">
        <v>37</v>
      </c>
      <c r="G331" s="33"/>
      <c r="H331" s="54">
        <f aca="true" t="shared" si="173" ref="H331:O332">H332</f>
        <v>6501.2</v>
      </c>
      <c r="I331" s="54">
        <f t="shared" si="173"/>
        <v>0</v>
      </c>
      <c r="J331" s="54">
        <f t="shared" si="173"/>
        <v>6501.2</v>
      </c>
      <c r="K331" s="80">
        <f t="shared" si="173"/>
        <v>0</v>
      </c>
      <c r="L331" s="54">
        <f t="shared" si="173"/>
        <v>0</v>
      </c>
      <c r="M331" s="54">
        <f t="shared" si="173"/>
        <v>0</v>
      </c>
      <c r="N331" s="80">
        <f t="shared" si="173"/>
        <v>6501.2</v>
      </c>
      <c r="O331" s="111">
        <f t="shared" si="173"/>
        <v>0</v>
      </c>
      <c r="P331" s="111"/>
      <c r="Q331" s="111">
        <f aca="true" t="shared" si="174" ref="Q331:T332">Q332</f>
        <v>0</v>
      </c>
      <c r="R331" s="112">
        <f t="shared" si="174"/>
        <v>193</v>
      </c>
      <c r="S331" s="129">
        <f t="shared" si="174"/>
        <v>5977.2</v>
      </c>
      <c r="T331" s="129">
        <f t="shared" si="174"/>
        <v>5900.610000000001</v>
      </c>
    </row>
    <row r="332" spans="1:20" s="34" customFormat="1" ht="15.75">
      <c r="A332" s="12" t="s">
        <v>36</v>
      </c>
      <c r="B332" s="23"/>
      <c r="C332" s="45">
        <f t="shared" si="172"/>
        <v>6501.2</v>
      </c>
      <c r="D332" s="45">
        <f t="shared" si="172"/>
        <v>0</v>
      </c>
      <c r="E332" s="45">
        <f t="shared" si="172"/>
        <v>6501.2</v>
      </c>
      <c r="F332" s="23" t="s">
        <v>207</v>
      </c>
      <c r="G332" s="23"/>
      <c r="H332" s="45">
        <f t="shared" si="173"/>
        <v>6501.2</v>
      </c>
      <c r="I332" s="45">
        <f t="shared" si="173"/>
        <v>0</v>
      </c>
      <c r="J332" s="45">
        <f t="shared" si="173"/>
        <v>6501.2</v>
      </c>
      <c r="K332" s="67">
        <f t="shared" si="173"/>
        <v>0</v>
      </c>
      <c r="L332" s="45">
        <f t="shared" si="173"/>
        <v>0</v>
      </c>
      <c r="M332" s="45">
        <f t="shared" si="173"/>
        <v>0</v>
      </c>
      <c r="N332" s="67">
        <f t="shared" si="173"/>
        <v>6501.2</v>
      </c>
      <c r="O332" s="95">
        <f t="shared" si="173"/>
        <v>0</v>
      </c>
      <c r="P332" s="95"/>
      <c r="Q332" s="95">
        <f t="shared" si="174"/>
        <v>0</v>
      </c>
      <c r="R332" s="96">
        <f t="shared" si="174"/>
        <v>193</v>
      </c>
      <c r="S332" s="71">
        <f t="shared" si="174"/>
        <v>5977.2</v>
      </c>
      <c r="T332" s="71">
        <f t="shared" si="174"/>
        <v>5900.610000000001</v>
      </c>
    </row>
    <row r="333" spans="1:20" ht="31.5">
      <c r="A333" s="10" t="s">
        <v>61</v>
      </c>
      <c r="B333" s="9"/>
      <c r="C333" s="42">
        <f>C334+C338</f>
        <v>6501.2</v>
      </c>
      <c r="D333" s="42">
        <f>D334+D338</f>
        <v>0</v>
      </c>
      <c r="E333" s="42">
        <f>E334+E338</f>
        <v>6501.2</v>
      </c>
      <c r="F333" s="9" t="s">
        <v>207</v>
      </c>
      <c r="G333" s="9"/>
      <c r="H333" s="42">
        <f aca="true" t="shared" si="175" ref="H333:O333">H334+H338</f>
        <v>6501.2</v>
      </c>
      <c r="I333" s="42">
        <f t="shared" si="175"/>
        <v>0</v>
      </c>
      <c r="J333" s="42">
        <f t="shared" si="175"/>
        <v>6501.2</v>
      </c>
      <c r="K333" s="68">
        <f t="shared" si="175"/>
        <v>0</v>
      </c>
      <c r="L333" s="42">
        <f t="shared" si="175"/>
        <v>0</v>
      </c>
      <c r="M333" s="42">
        <f t="shared" si="175"/>
        <v>0</v>
      </c>
      <c r="N333" s="68">
        <f t="shared" si="175"/>
        <v>6501.2</v>
      </c>
      <c r="O333" s="97">
        <f t="shared" si="175"/>
        <v>0</v>
      </c>
      <c r="P333" s="97"/>
      <c r="Q333" s="97">
        <f>Q334+Q338</f>
        <v>0</v>
      </c>
      <c r="R333" s="98">
        <f>R334+R338</f>
        <v>193</v>
      </c>
      <c r="S333" s="75">
        <f>S334+S338</f>
        <v>5977.2</v>
      </c>
      <c r="T333" s="75">
        <f>T334+T338</f>
        <v>5900.610000000001</v>
      </c>
    </row>
    <row r="334" spans="1:20" ht="47.25">
      <c r="A334" s="13" t="s">
        <v>307</v>
      </c>
      <c r="B334" s="14"/>
      <c r="C334" s="43">
        <f>C335</f>
        <v>4155.2</v>
      </c>
      <c r="D334" s="43">
        <f>D335</f>
        <v>0</v>
      </c>
      <c r="E334" s="43">
        <f>E335</f>
        <v>4155.2</v>
      </c>
      <c r="F334" s="14" t="s">
        <v>208</v>
      </c>
      <c r="G334" s="14"/>
      <c r="H334" s="43">
        <f aca="true" t="shared" si="176" ref="H334:O334">H335</f>
        <v>4155.2</v>
      </c>
      <c r="I334" s="43">
        <f t="shared" si="176"/>
        <v>0</v>
      </c>
      <c r="J334" s="43">
        <f t="shared" si="176"/>
        <v>4155.2</v>
      </c>
      <c r="K334" s="69">
        <f t="shared" si="176"/>
        <v>0</v>
      </c>
      <c r="L334" s="43">
        <f t="shared" si="176"/>
        <v>0</v>
      </c>
      <c r="M334" s="43">
        <f t="shared" si="176"/>
        <v>0</v>
      </c>
      <c r="N334" s="69">
        <f t="shared" si="176"/>
        <v>4155.2</v>
      </c>
      <c r="O334" s="99">
        <f t="shared" si="176"/>
        <v>0</v>
      </c>
      <c r="P334" s="99"/>
      <c r="Q334" s="99">
        <f>Q335</f>
        <v>0</v>
      </c>
      <c r="R334" s="100">
        <f>R335</f>
        <v>0</v>
      </c>
      <c r="S334" s="73">
        <f>S335</f>
        <v>4438.2</v>
      </c>
      <c r="T334" s="73">
        <f>T335</f>
        <v>4435.38</v>
      </c>
    </row>
    <row r="335" spans="1:20" ht="31.5">
      <c r="A335" s="4" t="s">
        <v>206</v>
      </c>
      <c r="B335" s="5"/>
      <c r="C335" s="44">
        <f>C336+C337</f>
        <v>4155.2</v>
      </c>
      <c r="D335" s="44">
        <f>D336+D337</f>
        <v>0</v>
      </c>
      <c r="E335" s="44">
        <f>E336+E337</f>
        <v>4155.2</v>
      </c>
      <c r="F335" s="5" t="s">
        <v>209</v>
      </c>
      <c r="G335" s="5"/>
      <c r="H335" s="44">
        <f aca="true" t="shared" si="177" ref="H335:O335">H336+H337</f>
        <v>4155.2</v>
      </c>
      <c r="I335" s="44">
        <f t="shared" si="177"/>
        <v>0</v>
      </c>
      <c r="J335" s="44">
        <f t="shared" si="177"/>
        <v>4155.2</v>
      </c>
      <c r="K335" s="70">
        <f t="shared" si="177"/>
        <v>0</v>
      </c>
      <c r="L335" s="44">
        <f t="shared" si="177"/>
        <v>0</v>
      </c>
      <c r="M335" s="44">
        <f t="shared" si="177"/>
        <v>0</v>
      </c>
      <c r="N335" s="70">
        <f t="shared" si="177"/>
        <v>4155.2</v>
      </c>
      <c r="O335" s="101">
        <f t="shared" si="177"/>
        <v>0</v>
      </c>
      <c r="P335" s="101"/>
      <c r="Q335" s="101">
        <f>Q336+Q337</f>
        <v>0</v>
      </c>
      <c r="R335" s="102">
        <f>R336+R337</f>
        <v>0</v>
      </c>
      <c r="S335" s="76">
        <f>S336+S337</f>
        <v>4438.2</v>
      </c>
      <c r="T335" s="76">
        <f>T336+T337</f>
        <v>4435.38</v>
      </c>
    </row>
    <row r="336" spans="1:20" ht="79.5" customHeight="1">
      <c r="A336" s="4" t="s">
        <v>14</v>
      </c>
      <c r="B336" s="5" t="s">
        <v>15</v>
      </c>
      <c r="C336" s="44">
        <f>3153+952.2</f>
        <v>4105.2</v>
      </c>
      <c r="D336" s="44"/>
      <c r="E336" s="44">
        <f>C336+D336</f>
        <v>4105.2</v>
      </c>
      <c r="F336" s="5" t="s">
        <v>209</v>
      </c>
      <c r="G336" s="5" t="s">
        <v>15</v>
      </c>
      <c r="H336" s="44">
        <f>3153+952.2</f>
        <v>4105.2</v>
      </c>
      <c r="I336" s="44"/>
      <c r="J336" s="44">
        <f>H336+I336</f>
        <v>4105.2</v>
      </c>
      <c r="K336" s="70"/>
      <c r="L336" s="44"/>
      <c r="M336" s="44"/>
      <c r="N336" s="70">
        <f>J336+M336</f>
        <v>4105.2</v>
      </c>
      <c r="O336" s="101"/>
      <c r="P336" s="101"/>
      <c r="Q336" s="101"/>
      <c r="R336" s="102"/>
      <c r="S336" s="76">
        <v>4413.22</v>
      </c>
      <c r="T336" s="76">
        <v>4410.41</v>
      </c>
    </row>
    <row r="337" spans="1:20" ht="31.5">
      <c r="A337" s="4" t="s">
        <v>16</v>
      </c>
      <c r="B337" s="5" t="s">
        <v>17</v>
      </c>
      <c r="C337" s="44">
        <v>50</v>
      </c>
      <c r="D337" s="44"/>
      <c r="E337" s="44">
        <f>C337+D337</f>
        <v>50</v>
      </c>
      <c r="F337" s="5" t="s">
        <v>209</v>
      </c>
      <c r="G337" s="5" t="s">
        <v>17</v>
      </c>
      <c r="H337" s="44">
        <v>50</v>
      </c>
      <c r="I337" s="44"/>
      <c r="J337" s="44">
        <f>H337+I337</f>
        <v>50</v>
      </c>
      <c r="K337" s="70"/>
      <c r="L337" s="44"/>
      <c r="M337" s="44"/>
      <c r="N337" s="70">
        <f>J337+M337</f>
        <v>50</v>
      </c>
      <c r="O337" s="101"/>
      <c r="P337" s="101"/>
      <c r="Q337" s="101"/>
      <c r="R337" s="102"/>
      <c r="S337" s="76">
        <v>24.98</v>
      </c>
      <c r="T337" s="76">
        <v>24.97</v>
      </c>
    </row>
    <row r="338" spans="1:20" ht="47.25">
      <c r="A338" s="28" t="s">
        <v>51</v>
      </c>
      <c r="B338" s="23"/>
      <c r="C338" s="45">
        <f aca="true" t="shared" si="178" ref="C338:E339">C339</f>
        <v>2346</v>
      </c>
      <c r="D338" s="45">
        <f t="shared" si="178"/>
        <v>0</v>
      </c>
      <c r="E338" s="45">
        <f t="shared" si="178"/>
        <v>2346</v>
      </c>
      <c r="F338" s="23" t="s">
        <v>211</v>
      </c>
      <c r="G338" s="23"/>
      <c r="H338" s="45">
        <f aca="true" t="shared" si="179" ref="H338:O339">H339</f>
        <v>2346</v>
      </c>
      <c r="I338" s="45">
        <f t="shared" si="179"/>
        <v>0</v>
      </c>
      <c r="J338" s="45">
        <f t="shared" si="179"/>
        <v>2346</v>
      </c>
      <c r="K338" s="67">
        <f t="shared" si="179"/>
        <v>0</v>
      </c>
      <c r="L338" s="45">
        <f t="shared" si="179"/>
        <v>0</v>
      </c>
      <c r="M338" s="45">
        <f t="shared" si="179"/>
        <v>0</v>
      </c>
      <c r="N338" s="67">
        <f t="shared" si="179"/>
        <v>2346</v>
      </c>
      <c r="O338" s="95">
        <f t="shared" si="179"/>
        <v>0</v>
      </c>
      <c r="P338" s="95"/>
      <c r="Q338" s="95">
        <f aca="true" t="shared" si="180" ref="Q338:T339">Q339</f>
        <v>0</v>
      </c>
      <c r="R338" s="96">
        <f t="shared" si="180"/>
        <v>193</v>
      </c>
      <c r="S338" s="71">
        <f t="shared" si="180"/>
        <v>1539</v>
      </c>
      <c r="T338" s="71">
        <f t="shared" si="180"/>
        <v>1465.23</v>
      </c>
    </row>
    <row r="339" spans="1:20" ht="80.25" customHeight="1">
      <c r="A339" s="26" t="s">
        <v>38</v>
      </c>
      <c r="B339" s="27"/>
      <c r="C339" s="51">
        <f t="shared" si="178"/>
        <v>2346</v>
      </c>
      <c r="D339" s="51">
        <f t="shared" si="178"/>
        <v>0</v>
      </c>
      <c r="E339" s="51">
        <f t="shared" si="178"/>
        <v>2346</v>
      </c>
      <c r="F339" s="27" t="s">
        <v>212</v>
      </c>
      <c r="G339" s="27"/>
      <c r="H339" s="51">
        <f t="shared" si="179"/>
        <v>2346</v>
      </c>
      <c r="I339" s="51">
        <f t="shared" si="179"/>
        <v>0</v>
      </c>
      <c r="J339" s="51">
        <f t="shared" si="179"/>
        <v>2346</v>
      </c>
      <c r="K339" s="81">
        <f t="shared" si="179"/>
        <v>0</v>
      </c>
      <c r="L339" s="51">
        <f t="shared" si="179"/>
        <v>0</v>
      </c>
      <c r="M339" s="51">
        <f t="shared" si="179"/>
        <v>0</v>
      </c>
      <c r="N339" s="81">
        <f t="shared" si="179"/>
        <v>2346</v>
      </c>
      <c r="O339" s="105">
        <f t="shared" si="179"/>
        <v>0</v>
      </c>
      <c r="P339" s="105"/>
      <c r="Q339" s="105">
        <f t="shared" si="180"/>
        <v>0</v>
      </c>
      <c r="R339" s="106">
        <f t="shared" si="180"/>
        <v>193</v>
      </c>
      <c r="S339" s="74">
        <f t="shared" si="180"/>
        <v>1539</v>
      </c>
      <c r="T339" s="74">
        <f t="shared" si="180"/>
        <v>1465.23</v>
      </c>
    </row>
    <row r="340" spans="1:20" ht="31.5">
      <c r="A340" s="26" t="s">
        <v>16</v>
      </c>
      <c r="B340" s="27" t="s">
        <v>17</v>
      </c>
      <c r="C340" s="51">
        <f>650+196+1500</f>
        <v>2346</v>
      </c>
      <c r="D340" s="51"/>
      <c r="E340" s="44">
        <f>C340+D340</f>
        <v>2346</v>
      </c>
      <c r="F340" s="27" t="s">
        <v>212</v>
      </c>
      <c r="G340" s="27" t="s">
        <v>17</v>
      </c>
      <c r="H340" s="51">
        <f>650+196+1500</f>
        <v>2346</v>
      </c>
      <c r="I340" s="51"/>
      <c r="J340" s="44">
        <f>H340+I340</f>
        <v>2346</v>
      </c>
      <c r="K340" s="70"/>
      <c r="L340" s="44"/>
      <c r="M340" s="44"/>
      <c r="N340" s="70">
        <f>J340+M340</f>
        <v>2346</v>
      </c>
      <c r="O340" s="101"/>
      <c r="P340" s="101"/>
      <c r="Q340" s="101"/>
      <c r="R340" s="102">
        <v>193</v>
      </c>
      <c r="S340" s="76">
        <v>1539</v>
      </c>
      <c r="T340" s="76">
        <v>1465.23</v>
      </c>
    </row>
    <row r="341" spans="1:20" ht="15.75">
      <c r="A341" s="30" t="s">
        <v>265</v>
      </c>
      <c r="B341" s="31"/>
      <c r="C341" s="40">
        <f>C342+C360</f>
        <v>2600</v>
      </c>
      <c r="D341" s="40">
        <f>D342+D360</f>
        <v>0</v>
      </c>
      <c r="E341" s="40">
        <f>E342+E360</f>
        <v>2600</v>
      </c>
      <c r="F341" s="31" t="s">
        <v>45</v>
      </c>
      <c r="G341" s="31"/>
      <c r="H341" s="40">
        <f aca="true" t="shared" si="181" ref="H341:O341">H342+H360</f>
        <v>2600</v>
      </c>
      <c r="I341" s="40">
        <f t="shared" si="181"/>
        <v>0</v>
      </c>
      <c r="J341" s="40">
        <f t="shared" si="181"/>
        <v>2600</v>
      </c>
      <c r="K341" s="66">
        <f t="shared" si="181"/>
        <v>0</v>
      </c>
      <c r="L341" s="40">
        <f t="shared" si="181"/>
        <v>0</v>
      </c>
      <c r="M341" s="40">
        <f t="shared" si="181"/>
        <v>0</v>
      </c>
      <c r="N341" s="66">
        <f t="shared" si="181"/>
        <v>2600</v>
      </c>
      <c r="O341" s="93">
        <f t="shared" si="181"/>
        <v>0</v>
      </c>
      <c r="P341" s="93"/>
      <c r="Q341" s="93">
        <f>Q342+Q360</f>
        <v>0</v>
      </c>
      <c r="R341" s="94" t="e">
        <f>R342+R360</f>
        <v>#REF!</v>
      </c>
      <c r="S341" s="127">
        <f>S342+S360</f>
        <v>5113.16</v>
      </c>
      <c r="T341" s="127">
        <f>T342+T360</f>
        <v>5113.16</v>
      </c>
    </row>
    <row r="342" spans="1:20" ht="47.25">
      <c r="A342" s="15" t="s">
        <v>210</v>
      </c>
      <c r="B342" s="16"/>
      <c r="C342" s="46">
        <f>C343+C346</f>
        <v>2350</v>
      </c>
      <c r="D342" s="46">
        <f>D343+D346</f>
        <v>0</v>
      </c>
      <c r="E342" s="46">
        <f>E343+E346</f>
        <v>2350</v>
      </c>
      <c r="F342" s="16" t="s">
        <v>248</v>
      </c>
      <c r="G342" s="16"/>
      <c r="H342" s="46">
        <f aca="true" t="shared" si="182" ref="H342:O342">H343+H346</f>
        <v>2350</v>
      </c>
      <c r="I342" s="46">
        <f t="shared" si="182"/>
        <v>0</v>
      </c>
      <c r="J342" s="46">
        <f t="shared" si="182"/>
        <v>2350</v>
      </c>
      <c r="K342" s="71">
        <f t="shared" si="182"/>
        <v>0</v>
      </c>
      <c r="L342" s="46">
        <f t="shared" si="182"/>
        <v>0</v>
      </c>
      <c r="M342" s="46">
        <f t="shared" si="182"/>
        <v>0</v>
      </c>
      <c r="N342" s="71">
        <f t="shared" si="182"/>
        <v>2350</v>
      </c>
      <c r="O342" s="71">
        <f t="shared" si="182"/>
        <v>0</v>
      </c>
      <c r="P342" s="71"/>
      <c r="Q342" s="71">
        <f>Q343+Q346</f>
        <v>0</v>
      </c>
      <c r="R342" s="46" t="e">
        <f>R343+R346+#REF!</f>
        <v>#REF!</v>
      </c>
      <c r="S342" s="71">
        <f>S343+S346+S354+S357</f>
        <v>4863.16</v>
      </c>
      <c r="T342" s="71">
        <f>T343+T346+T354+T357</f>
        <v>4863.16</v>
      </c>
    </row>
    <row r="343" spans="1:20" ht="31.5">
      <c r="A343" s="19" t="s">
        <v>213</v>
      </c>
      <c r="B343" s="18"/>
      <c r="C343" s="47">
        <f aca="true" t="shared" si="183" ref="C343:E344">C344</f>
        <v>1050</v>
      </c>
      <c r="D343" s="47">
        <f t="shared" si="183"/>
        <v>0</v>
      </c>
      <c r="E343" s="47">
        <f t="shared" si="183"/>
        <v>1050</v>
      </c>
      <c r="F343" s="18" t="s">
        <v>249</v>
      </c>
      <c r="G343" s="18"/>
      <c r="H343" s="47">
        <f aca="true" t="shared" si="184" ref="H343:O344">H344</f>
        <v>1050</v>
      </c>
      <c r="I343" s="47">
        <f t="shared" si="184"/>
        <v>0</v>
      </c>
      <c r="J343" s="47">
        <f t="shared" si="184"/>
        <v>1050</v>
      </c>
      <c r="K343" s="73">
        <f t="shared" si="184"/>
        <v>0</v>
      </c>
      <c r="L343" s="47">
        <f t="shared" si="184"/>
        <v>0</v>
      </c>
      <c r="M343" s="47">
        <f t="shared" si="184"/>
        <v>0</v>
      </c>
      <c r="N343" s="73">
        <f t="shared" si="184"/>
        <v>1050</v>
      </c>
      <c r="O343" s="73">
        <f t="shared" si="184"/>
        <v>0</v>
      </c>
      <c r="P343" s="73"/>
      <c r="Q343" s="73">
        <f aca="true" t="shared" si="185" ref="Q343:T344">Q344</f>
        <v>0</v>
      </c>
      <c r="R343" s="47">
        <f t="shared" si="185"/>
        <v>0</v>
      </c>
      <c r="S343" s="73">
        <f t="shared" si="185"/>
        <v>1050</v>
      </c>
      <c r="T343" s="73">
        <f t="shared" si="185"/>
        <v>1050</v>
      </c>
    </row>
    <row r="344" spans="1:20" ht="94.5" customHeight="1">
      <c r="A344" s="22" t="s">
        <v>214</v>
      </c>
      <c r="B344" s="20"/>
      <c r="C344" s="48">
        <f t="shared" si="183"/>
        <v>1050</v>
      </c>
      <c r="D344" s="48">
        <f t="shared" si="183"/>
        <v>0</v>
      </c>
      <c r="E344" s="48">
        <f t="shared" si="183"/>
        <v>1050</v>
      </c>
      <c r="F344" s="20" t="s">
        <v>250</v>
      </c>
      <c r="G344" s="20"/>
      <c r="H344" s="48">
        <f t="shared" si="184"/>
        <v>1050</v>
      </c>
      <c r="I344" s="48">
        <f t="shared" si="184"/>
        <v>0</v>
      </c>
      <c r="J344" s="48">
        <f t="shared" si="184"/>
        <v>1050</v>
      </c>
      <c r="K344" s="76">
        <f t="shared" si="184"/>
        <v>0</v>
      </c>
      <c r="L344" s="48">
        <f t="shared" si="184"/>
        <v>0</v>
      </c>
      <c r="M344" s="48">
        <f t="shared" si="184"/>
        <v>0</v>
      </c>
      <c r="N344" s="76">
        <f t="shared" si="184"/>
        <v>1050</v>
      </c>
      <c r="O344" s="76">
        <f t="shared" si="184"/>
        <v>0</v>
      </c>
      <c r="P344" s="76"/>
      <c r="Q344" s="76">
        <f t="shared" si="185"/>
        <v>0</v>
      </c>
      <c r="R344" s="48">
        <f t="shared" si="185"/>
        <v>0</v>
      </c>
      <c r="S344" s="76">
        <f t="shared" si="185"/>
        <v>1050</v>
      </c>
      <c r="T344" s="76">
        <f t="shared" si="185"/>
        <v>1050</v>
      </c>
    </row>
    <row r="345" spans="1:20" ht="31.5">
      <c r="A345" s="22" t="s">
        <v>16</v>
      </c>
      <c r="B345" s="20" t="s">
        <v>17</v>
      </c>
      <c r="C345" s="48">
        <v>1050</v>
      </c>
      <c r="D345" s="48"/>
      <c r="E345" s="48">
        <f>C345+D345</f>
        <v>1050</v>
      </c>
      <c r="F345" s="20" t="s">
        <v>250</v>
      </c>
      <c r="G345" s="20" t="s">
        <v>17</v>
      </c>
      <c r="H345" s="48">
        <v>1050</v>
      </c>
      <c r="I345" s="48"/>
      <c r="J345" s="48">
        <f>H345+I345</f>
        <v>1050</v>
      </c>
      <c r="K345" s="76"/>
      <c r="L345" s="48"/>
      <c r="M345" s="48"/>
      <c r="N345" s="76">
        <f>J345+M345</f>
        <v>1050</v>
      </c>
      <c r="O345" s="76"/>
      <c r="P345" s="76"/>
      <c r="Q345" s="76"/>
      <c r="R345" s="48"/>
      <c r="S345" s="76">
        <v>1050</v>
      </c>
      <c r="T345" s="76">
        <v>1050</v>
      </c>
    </row>
    <row r="346" spans="1:20" ht="97.5" customHeight="1">
      <c r="A346" s="19" t="s">
        <v>216</v>
      </c>
      <c r="B346" s="18"/>
      <c r="C346" s="47">
        <f>C347+C350+C352</f>
        <v>1300</v>
      </c>
      <c r="D346" s="47">
        <f>D347+D350+D352</f>
        <v>0</v>
      </c>
      <c r="E346" s="47">
        <f>E347+E350+E352</f>
        <v>1300</v>
      </c>
      <c r="F346" s="18" t="s">
        <v>251</v>
      </c>
      <c r="G346" s="18"/>
      <c r="H346" s="47">
        <f aca="true" t="shared" si="186" ref="H346:O346">H347+H350+H352</f>
        <v>1300</v>
      </c>
      <c r="I346" s="47">
        <f t="shared" si="186"/>
        <v>0</v>
      </c>
      <c r="J346" s="47">
        <f t="shared" si="186"/>
        <v>1300</v>
      </c>
      <c r="K346" s="73">
        <f t="shared" si="186"/>
        <v>0</v>
      </c>
      <c r="L346" s="47">
        <f t="shared" si="186"/>
        <v>0</v>
      </c>
      <c r="M346" s="47">
        <f t="shared" si="186"/>
        <v>0</v>
      </c>
      <c r="N346" s="73">
        <f t="shared" si="186"/>
        <v>1300</v>
      </c>
      <c r="O346" s="73">
        <f t="shared" si="186"/>
        <v>0</v>
      </c>
      <c r="P346" s="73"/>
      <c r="Q346" s="73">
        <f>Q347+Q350+Q352</f>
        <v>0</v>
      </c>
      <c r="R346" s="47">
        <f>R347+R350+R352</f>
        <v>0</v>
      </c>
      <c r="S346" s="73">
        <f>S347+S350+S352</f>
        <v>1300</v>
      </c>
      <c r="T346" s="73">
        <f>T347+T350+T352</f>
        <v>1300</v>
      </c>
    </row>
    <row r="347" spans="1:20" ht="47.25">
      <c r="A347" s="19" t="s">
        <v>215</v>
      </c>
      <c r="B347" s="18"/>
      <c r="C347" s="47">
        <f>C349</f>
        <v>700</v>
      </c>
      <c r="D347" s="47">
        <f>D349</f>
        <v>0</v>
      </c>
      <c r="E347" s="47">
        <f>E349</f>
        <v>700</v>
      </c>
      <c r="F347" s="18" t="s">
        <v>252</v>
      </c>
      <c r="G347" s="18"/>
      <c r="H347" s="47">
        <f aca="true" t="shared" si="187" ref="H347:O347">H349</f>
        <v>700</v>
      </c>
      <c r="I347" s="47">
        <f t="shared" si="187"/>
        <v>0</v>
      </c>
      <c r="J347" s="47">
        <f t="shared" si="187"/>
        <v>700</v>
      </c>
      <c r="K347" s="73">
        <f t="shared" si="187"/>
        <v>0</v>
      </c>
      <c r="L347" s="47">
        <f t="shared" si="187"/>
        <v>0</v>
      </c>
      <c r="M347" s="47">
        <f t="shared" si="187"/>
        <v>0</v>
      </c>
      <c r="N347" s="73">
        <f t="shared" si="187"/>
        <v>700</v>
      </c>
      <c r="O347" s="73">
        <f t="shared" si="187"/>
        <v>0</v>
      </c>
      <c r="P347" s="73"/>
      <c r="Q347" s="73">
        <f>Q349</f>
        <v>0</v>
      </c>
      <c r="R347" s="47">
        <f>R349</f>
        <v>0</v>
      </c>
      <c r="S347" s="73">
        <f>S349+S348</f>
        <v>1008.4</v>
      </c>
      <c r="T347" s="73">
        <f>T349+T348</f>
        <v>1008.4</v>
      </c>
    </row>
    <row r="348" spans="1:20" ht="87" customHeight="1">
      <c r="A348" s="22" t="s">
        <v>14</v>
      </c>
      <c r="B348" s="20"/>
      <c r="C348" s="48"/>
      <c r="D348" s="48"/>
      <c r="E348" s="48"/>
      <c r="F348" s="20" t="s">
        <v>252</v>
      </c>
      <c r="G348" s="20" t="s">
        <v>15</v>
      </c>
      <c r="H348" s="48"/>
      <c r="I348" s="48"/>
      <c r="J348" s="48"/>
      <c r="K348" s="76"/>
      <c r="L348" s="48"/>
      <c r="M348" s="48"/>
      <c r="N348" s="76"/>
      <c r="O348" s="76"/>
      <c r="P348" s="76"/>
      <c r="Q348" s="76"/>
      <c r="R348" s="48"/>
      <c r="S348" s="76">
        <v>26</v>
      </c>
      <c r="T348" s="76">
        <v>26</v>
      </c>
    </row>
    <row r="349" spans="1:20" ht="31.5">
      <c r="A349" s="22" t="s">
        <v>16</v>
      </c>
      <c r="B349" s="20" t="s">
        <v>17</v>
      </c>
      <c r="C349" s="48">
        <v>700</v>
      </c>
      <c r="D349" s="48"/>
      <c r="E349" s="48">
        <f>C349+D349</f>
        <v>700</v>
      </c>
      <c r="F349" s="20" t="s">
        <v>252</v>
      </c>
      <c r="G349" s="20" t="s">
        <v>17</v>
      </c>
      <c r="H349" s="48">
        <v>700</v>
      </c>
      <c r="I349" s="48"/>
      <c r="J349" s="48">
        <f>H349+I349</f>
        <v>700</v>
      </c>
      <c r="K349" s="76"/>
      <c r="L349" s="48"/>
      <c r="M349" s="48"/>
      <c r="N349" s="76">
        <f>J349+M349</f>
        <v>700</v>
      </c>
      <c r="O349" s="76"/>
      <c r="P349" s="76"/>
      <c r="Q349" s="76"/>
      <c r="R349" s="48"/>
      <c r="S349" s="76">
        <v>982.4</v>
      </c>
      <c r="T349" s="76">
        <v>982.4</v>
      </c>
    </row>
    <row r="350" spans="1:20" ht="35.25" customHeight="1">
      <c r="A350" s="19" t="s">
        <v>217</v>
      </c>
      <c r="B350" s="18"/>
      <c r="C350" s="47">
        <f>C351</f>
        <v>300</v>
      </c>
      <c r="D350" s="47">
        <f>D351</f>
        <v>0</v>
      </c>
      <c r="E350" s="47">
        <f>E351</f>
        <v>300</v>
      </c>
      <c r="F350" s="18" t="s">
        <v>283</v>
      </c>
      <c r="G350" s="18"/>
      <c r="H350" s="47">
        <f aca="true" t="shared" si="188" ref="H350:O350">H351</f>
        <v>300</v>
      </c>
      <c r="I350" s="47">
        <f t="shared" si="188"/>
        <v>0</v>
      </c>
      <c r="J350" s="47">
        <f t="shared" si="188"/>
        <v>300</v>
      </c>
      <c r="K350" s="73">
        <f t="shared" si="188"/>
        <v>0</v>
      </c>
      <c r="L350" s="47">
        <f t="shared" si="188"/>
        <v>0</v>
      </c>
      <c r="M350" s="47">
        <f t="shared" si="188"/>
        <v>0</v>
      </c>
      <c r="N350" s="73">
        <f t="shared" si="188"/>
        <v>300</v>
      </c>
      <c r="O350" s="73">
        <f t="shared" si="188"/>
        <v>0</v>
      </c>
      <c r="P350" s="73"/>
      <c r="Q350" s="73">
        <f>Q351</f>
        <v>0</v>
      </c>
      <c r="R350" s="47">
        <f>R351</f>
        <v>0</v>
      </c>
      <c r="S350" s="73">
        <f>S351</f>
        <v>25</v>
      </c>
      <c r="T350" s="73">
        <f>T351</f>
        <v>25</v>
      </c>
    </row>
    <row r="351" spans="1:20" ht="31.5">
      <c r="A351" s="22" t="s">
        <v>16</v>
      </c>
      <c r="B351" s="20" t="s">
        <v>17</v>
      </c>
      <c r="C351" s="48">
        <v>300</v>
      </c>
      <c r="D351" s="48"/>
      <c r="E351" s="48">
        <f>C351+D351</f>
        <v>300</v>
      </c>
      <c r="F351" s="20" t="s">
        <v>283</v>
      </c>
      <c r="G351" s="20" t="s">
        <v>17</v>
      </c>
      <c r="H351" s="48">
        <v>300</v>
      </c>
      <c r="I351" s="48"/>
      <c r="J351" s="48">
        <f>H351+I351</f>
        <v>300</v>
      </c>
      <c r="K351" s="76"/>
      <c r="L351" s="48"/>
      <c r="M351" s="48"/>
      <c r="N351" s="76">
        <f>J351+M351</f>
        <v>300</v>
      </c>
      <c r="O351" s="76"/>
      <c r="P351" s="76"/>
      <c r="Q351" s="76"/>
      <c r="R351" s="48"/>
      <c r="S351" s="76">
        <v>25</v>
      </c>
      <c r="T351" s="76">
        <v>25</v>
      </c>
    </row>
    <row r="352" spans="1:20" ht="31.5">
      <c r="A352" s="19" t="s">
        <v>218</v>
      </c>
      <c r="B352" s="18"/>
      <c r="C352" s="47">
        <f>C353</f>
        <v>300</v>
      </c>
      <c r="D352" s="47">
        <f>D353</f>
        <v>0</v>
      </c>
      <c r="E352" s="47">
        <f>E353</f>
        <v>300</v>
      </c>
      <c r="F352" s="18" t="s">
        <v>284</v>
      </c>
      <c r="G352" s="18"/>
      <c r="H352" s="47">
        <f aca="true" t="shared" si="189" ref="H352:O352">H353</f>
        <v>300</v>
      </c>
      <c r="I352" s="47">
        <f t="shared" si="189"/>
        <v>0</v>
      </c>
      <c r="J352" s="47">
        <f t="shared" si="189"/>
        <v>300</v>
      </c>
      <c r="K352" s="73">
        <f t="shared" si="189"/>
        <v>0</v>
      </c>
      <c r="L352" s="47">
        <f t="shared" si="189"/>
        <v>0</v>
      </c>
      <c r="M352" s="47">
        <f t="shared" si="189"/>
        <v>0</v>
      </c>
      <c r="N352" s="73">
        <f t="shared" si="189"/>
        <v>300</v>
      </c>
      <c r="O352" s="73">
        <f t="shared" si="189"/>
        <v>0</v>
      </c>
      <c r="P352" s="73"/>
      <c r="Q352" s="73">
        <f>Q353</f>
        <v>0</v>
      </c>
      <c r="R352" s="47">
        <f>R353</f>
        <v>0</v>
      </c>
      <c r="S352" s="73">
        <f>S353</f>
        <v>266.6</v>
      </c>
      <c r="T352" s="73">
        <f>T353</f>
        <v>266.6</v>
      </c>
    </row>
    <row r="353" spans="1:20" ht="30.75" customHeight="1">
      <c r="A353" s="22" t="s">
        <v>16</v>
      </c>
      <c r="B353" s="20" t="s">
        <v>17</v>
      </c>
      <c r="C353" s="48">
        <v>300</v>
      </c>
      <c r="D353" s="48"/>
      <c r="E353" s="48">
        <f>C353+D353</f>
        <v>300</v>
      </c>
      <c r="F353" s="20" t="s">
        <v>284</v>
      </c>
      <c r="G353" s="20" t="s">
        <v>17</v>
      </c>
      <c r="H353" s="48">
        <v>300</v>
      </c>
      <c r="I353" s="48"/>
      <c r="J353" s="48">
        <f>H353+I353</f>
        <v>300</v>
      </c>
      <c r="K353" s="76"/>
      <c r="L353" s="48"/>
      <c r="M353" s="48"/>
      <c r="N353" s="76">
        <f>J353+M353</f>
        <v>300</v>
      </c>
      <c r="O353" s="76"/>
      <c r="P353" s="76"/>
      <c r="Q353" s="76"/>
      <c r="R353" s="48"/>
      <c r="S353" s="76">
        <v>266.6</v>
      </c>
      <c r="T353" s="76">
        <v>266.6</v>
      </c>
    </row>
    <row r="354" spans="1:20" ht="123" customHeight="1">
      <c r="A354" s="19" t="s">
        <v>403</v>
      </c>
      <c r="B354" s="18"/>
      <c r="C354" s="47"/>
      <c r="D354" s="47"/>
      <c r="E354" s="47"/>
      <c r="F354" s="18" t="s">
        <v>405</v>
      </c>
      <c r="G354" s="18"/>
      <c r="H354" s="47"/>
      <c r="I354" s="47"/>
      <c r="J354" s="47"/>
      <c r="K354" s="73"/>
      <c r="L354" s="47"/>
      <c r="M354" s="47"/>
      <c r="N354" s="73"/>
      <c r="O354" s="73"/>
      <c r="P354" s="73"/>
      <c r="Q354" s="73"/>
      <c r="R354" s="47">
        <f aca="true" t="shared" si="190" ref="R354:T355">R355</f>
        <v>2215.73</v>
      </c>
      <c r="S354" s="73">
        <f t="shared" si="190"/>
        <v>2215.73</v>
      </c>
      <c r="T354" s="73">
        <f t="shared" si="190"/>
        <v>2215.73</v>
      </c>
    </row>
    <row r="355" spans="1:20" ht="62.25" customHeight="1">
      <c r="A355" s="13" t="s">
        <v>404</v>
      </c>
      <c r="B355" s="14"/>
      <c r="C355" s="43"/>
      <c r="D355" s="43"/>
      <c r="E355" s="43"/>
      <c r="F355" s="14" t="s">
        <v>406</v>
      </c>
      <c r="G355" s="14"/>
      <c r="H355" s="43"/>
      <c r="I355" s="43"/>
      <c r="J355" s="43"/>
      <c r="K355" s="69"/>
      <c r="L355" s="43"/>
      <c r="M355" s="43"/>
      <c r="N355" s="69"/>
      <c r="O355" s="99"/>
      <c r="P355" s="99"/>
      <c r="Q355" s="99"/>
      <c r="R355" s="100">
        <f t="shared" si="190"/>
        <v>2215.73</v>
      </c>
      <c r="S355" s="73">
        <f t="shared" si="190"/>
        <v>2215.73</v>
      </c>
      <c r="T355" s="73">
        <f t="shared" si="190"/>
        <v>2215.73</v>
      </c>
    </row>
    <row r="356" spans="1:20" ht="30.75" customHeight="1">
      <c r="A356" s="4" t="s">
        <v>16</v>
      </c>
      <c r="B356" s="9"/>
      <c r="C356" s="42"/>
      <c r="D356" s="42"/>
      <c r="E356" s="42"/>
      <c r="F356" s="5" t="s">
        <v>406</v>
      </c>
      <c r="G356" s="5" t="s">
        <v>17</v>
      </c>
      <c r="H356" s="44"/>
      <c r="I356" s="44"/>
      <c r="J356" s="44"/>
      <c r="K356" s="70"/>
      <c r="L356" s="44"/>
      <c r="M356" s="44"/>
      <c r="N356" s="70"/>
      <c r="O356" s="101"/>
      <c r="P356" s="101"/>
      <c r="Q356" s="101"/>
      <c r="R356" s="44">
        <v>2215.73</v>
      </c>
      <c r="S356" s="76">
        <v>2215.73</v>
      </c>
      <c r="T356" s="76">
        <v>2215.73</v>
      </c>
    </row>
    <row r="357" spans="1:20" ht="69" customHeight="1">
      <c r="A357" s="13" t="s">
        <v>429</v>
      </c>
      <c r="B357" s="14"/>
      <c r="C357" s="43"/>
      <c r="D357" s="43"/>
      <c r="E357" s="43"/>
      <c r="F357" s="14" t="s">
        <v>431</v>
      </c>
      <c r="G357" s="14"/>
      <c r="H357" s="43"/>
      <c r="I357" s="43"/>
      <c r="J357" s="43"/>
      <c r="K357" s="69"/>
      <c r="L357" s="43"/>
      <c r="M357" s="43"/>
      <c r="N357" s="69"/>
      <c r="O357" s="99"/>
      <c r="P357" s="99"/>
      <c r="Q357" s="99"/>
      <c r="R357" s="43"/>
      <c r="S357" s="73">
        <f>S358</f>
        <v>297.43</v>
      </c>
      <c r="T357" s="73">
        <f>T358</f>
        <v>297.43</v>
      </c>
    </row>
    <row r="358" spans="1:20" ht="82.5" customHeight="1">
      <c r="A358" s="13" t="s">
        <v>430</v>
      </c>
      <c r="B358" s="14"/>
      <c r="C358" s="43"/>
      <c r="D358" s="43"/>
      <c r="E358" s="43"/>
      <c r="F358" s="14" t="s">
        <v>431</v>
      </c>
      <c r="G358" s="14"/>
      <c r="H358" s="43"/>
      <c r="I358" s="43"/>
      <c r="J358" s="43"/>
      <c r="K358" s="69"/>
      <c r="L358" s="43"/>
      <c r="M358" s="43"/>
      <c r="N358" s="69"/>
      <c r="O358" s="99"/>
      <c r="P358" s="99"/>
      <c r="Q358" s="99"/>
      <c r="R358" s="43"/>
      <c r="S358" s="73">
        <f>S359</f>
        <v>297.43</v>
      </c>
      <c r="T358" s="73">
        <f>T359</f>
        <v>297.43</v>
      </c>
    </row>
    <row r="359" spans="1:20" ht="37.5" customHeight="1">
      <c r="A359" s="4" t="s">
        <v>16</v>
      </c>
      <c r="B359" s="9"/>
      <c r="C359" s="42"/>
      <c r="D359" s="42"/>
      <c r="E359" s="42"/>
      <c r="F359" s="5" t="s">
        <v>431</v>
      </c>
      <c r="G359" s="5" t="s">
        <v>17</v>
      </c>
      <c r="H359" s="44"/>
      <c r="I359" s="44"/>
      <c r="J359" s="44"/>
      <c r="K359" s="70"/>
      <c r="L359" s="44"/>
      <c r="M359" s="44"/>
      <c r="N359" s="70"/>
      <c r="O359" s="101"/>
      <c r="P359" s="101"/>
      <c r="Q359" s="101"/>
      <c r="R359" s="44"/>
      <c r="S359" s="76">
        <v>297.43</v>
      </c>
      <c r="T359" s="76">
        <v>297.43</v>
      </c>
    </row>
    <row r="360" spans="1:20" s="34" customFormat="1" ht="63" customHeight="1">
      <c r="A360" s="15" t="s">
        <v>219</v>
      </c>
      <c r="B360" s="16"/>
      <c r="C360" s="46">
        <f aca="true" t="shared" si="191" ref="C360:E362">C361</f>
        <v>250</v>
      </c>
      <c r="D360" s="46">
        <f t="shared" si="191"/>
        <v>0</v>
      </c>
      <c r="E360" s="46">
        <f t="shared" si="191"/>
        <v>250</v>
      </c>
      <c r="F360" s="16" t="s">
        <v>253</v>
      </c>
      <c r="G360" s="16"/>
      <c r="H360" s="46">
        <f aca="true" t="shared" si="192" ref="H360:O362">H361</f>
        <v>250</v>
      </c>
      <c r="I360" s="46">
        <f t="shared" si="192"/>
        <v>0</v>
      </c>
      <c r="J360" s="46">
        <f t="shared" si="192"/>
        <v>250</v>
      </c>
      <c r="K360" s="71">
        <f t="shared" si="192"/>
        <v>0</v>
      </c>
      <c r="L360" s="46">
        <f t="shared" si="192"/>
        <v>0</v>
      </c>
      <c r="M360" s="46">
        <f t="shared" si="192"/>
        <v>0</v>
      </c>
      <c r="N360" s="71">
        <f t="shared" si="192"/>
        <v>250</v>
      </c>
      <c r="O360" s="71">
        <f t="shared" si="192"/>
        <v>0</v>
      </c>
      <c r="P360" s="71"/>
      <c r="Q360" s="71">
        <f aca="true" t="shared" si="193" ref="Q360:T362">Q361</f>
        <v>0</v>
      </c>
      <c r="R360" s="46">
        <f t="shared" si="193"/>
        <v>0</v>
      </c>
      <c r="S360" s="71">
        <f>S361</f>
        <v>250</v>
      </c>
      <c r="T360" s="71">
        <f>T361</f>
        <v>250</v>
      </c>
    </row>
    <row r="361" spans="1:20" ht="63">
      <c r="A361" s="19" t="s">
        <v>220</v>
      </c>
      <c r="B361" s="20"/>
      <c r="C361" s="48">
        <f t="shared" si="191"/>
        <v>250</v>
      </c>
      <c r="D361" s="48">
        <f t="shared" si="191"/>
        <v>0</v>
      </c>
      <c r="E361" s="48">
        <f t="shared" si="191"/>
        <v>250</v>
      </c>
      <c r="F361" s="20" t="s">
        <v>254</v>
      </c>
      <c r="G361" s="20"/>
      <c r="H361" s="48">
        <f t="shared" si="192"/>
        <v>250</v>
      </c>
      <c r="I361" s="48">
        <f t="shared" si="192"/>
        <v>0</v>
      </c>
      <c r="J361" s="48">
        <f t="shared" si="192"/>
        <v>250</v>
      </c>
      <c r="K361" s="76">
        <f t="shared" si="192"/>
        <v>0</v>
      </c>
      <c r="L361" s="48">
        <f t="shared" si="192"/>
        <v>0</v>
      </c>
      <c r="M361" s="48">
        <f t="shared" si="192"/>
        <v>0</v>
      </c>
      <c r="N361" s="76">
        <f t="shared" si="192"/>
        <v>250</v>
      </c>
      <c r="O361" s="76">
        <f t="shared" si="192"/>
        <v>0</v>
      </c>
      <c r="P361" s="76"/>
      <c r="Q361" s="76">
        <f t="shared" si="193"/>
        <v>0</v>
      </c>
      <c r="R361" s="48">
        <f t="shared" si="193"/>
        <v>0</v>
      </c>
      <c r="S361" s="76">
        <f t="shared" si="193"/>
        <v>250</v>
      </c>
      <c r="T361" s="76">
        <f t="shared" si="193"/>
        <v>250</v>
      </c>
    </row>
    <row r="362" spans="1:20" ht="30.75" customHeight="1">
      <c r="A362" s="22" t="s">
        <v>308</v>
      </c>
      <c r="B362" s="20"/>
      <c r="C362" s="48">
        <f t="shared" si="191"/>
        <v>250</v>
      </c>
      <c r="D362" s="48">
        <f t="shared" si="191"/>
        <v>0</v>
      </c>
      <c r="E362" s="48">
        <f t="shared" si="191"/>
        <v>250</v>
      </c>
      <c r="F362" s="20" t="s">
        <v>255</v>
      </c>
      <c r="G362" s="20"/>
      <c r="H362" s="48">
        <f t="shared" si="192"/>
        <v>250</v>
      </c>
      <c r="I362" s="48">
        <f t="shared" si="192"/>
        <v>0</v>
      </c>
      <c r="J362" s="48">
        <f t="shared" si="192"/>
        <v>250</v>
      </c>
      <c r="K362" s="76">
        <f t="shared" si="192"/>
        <v>0</v>
      </c>
      <c r="L362" s="48">
        <f t="shared" si="192"/>
        <v>0</v>
      </c>
      <c r="M362" s="48">
        <f t="shared" si="192"/>
        <v>0</v>
      </c>
      <c r="N362" s="76">
        <f t="shared" si="192"/>
        <v>250</v>
      </c>
      <c r="O362" s="76">
        <f t="shared" si="192"/>
        <v>0</v>
      </c>
      <c r="P362" s="76"/>
      <c r="Q362" s="76">
        <f t="shared" si="193"/>
        <v>0</v>
      </c>
      <c r="R362" s="48">
        <f t="shared" si="193"/>
        <v>0</v>
      </c>
      <c r="S362" s="76">
        <f t="shared" si="193"/>
        <v>250</v>
      </c>
      <c r="T362" s="76">
        <f t="shared" si="193"/>
        <v>250</v>
      </c>
    </row>
    <row r="363" spans="1:20" ht="31.5">
      <c r="A363" s="22" t="s">
        <v>16</v>
      </c>
      <c r="B363" s="20" t="s">
        <v>17</v>
      </c>
      <c r="C363" s="48">
        <v>250</v>
      </c>
      <c r="D363" s="48"/>
      <c r="E363" s="48">
        <f>C363+D363</f>
        <v>250</v>
      </c>
      <c r="F363" s="20" t="s">
        <v>255</v>
      </c>
      <c r="G363" s="20" t="s">
        <v>17</v>
      </c>
      <c r="H363" s="48">
        <v>250</v>
      </c>
      <c r="I363" s="48"/>
      <c r="J363" s="48">
        <f>H363+I363</f>
        <v>250</v>
      </c>
      <c r="K363" s="76"/>
      <c r="L363" s="48"/>
      <c r="M363" s="48"/>
      <c r="N363" s="76">
        <f>J363+M363</f>
        <v>250</v>
      </c>
      <c r="O363" s="76"/>
      <c r="P363" s="76"/>
      <c r="Q363" s="76"/>
      <c r="R363" s="48"/>
      <c r="S363" s="76">
        <v>250</v>
      </c>
      <c r="T363" s="76">
        <v>250</v>
      </c>
    </row>
    <row r="364" spans="1:20" ht="26.25" customHeight="1">
      <c r="A364" s="30" t="s">
        <v>244</v>
      </c>
      <c r="B364" s="31"/>
      <c r="C364" s="40">
        <f>C365+C368+C370</f>
        <v>35271.880000000005</v>
      </c>
      <c r="D364" s="40">
        <f>D365+D368+D370</f>
        <v>112197.34</v>
      </c>
      <c r="E364" s="40">
        <f>E365+E368+E370</f>
        <v>147469.22</v>
      </c>
      <c r="F364" s="31" t="s">
        <v>52</v>
      </c>
      <c r="G364" s="31"/>
      <c r="H364" s="40">
        <f aca="true" t="shared" si="194" ref="H364:S364">H365+H368+H370</f>
        <v>35271.880000000005</v>
      </c>
      <c r="I364" s="40">
        <f t="shared" si="194"/>
        <v>112197.34</v>
      </c>
      <c r="J364" s="40">
        <f t="shared" si="194"/>
        <v>147469.22</v>
      </c>
      <c r="K364" s="66">
        <f t="shared" si="194"/>
        <v>-7964.59</v>
      </c>
      <c r="L364" s="40">
        <f t="shared" si="194"/>
        <v>1000</v>
      </c>
      <c r="M364" s="40">
        <f t="shared" si="194"/>
        <v>10390.05</v>
      </c>
      <c r="N364" s="66">
        <f t="shared" si="194"/>
        <v>150894.68</v>
      </c>
      <c r="O364" s="93">
        <f t="shared" si="194"/>
        <v>670.2599999999984</v>
      </c>
      <c r="P364" s="93">
        <f t="shared" si="194"/>
        <v>-109.6</v>
      </c>
      <c r="Q364" s="93">
        <f t="shared" si="194"/>
        <v>0</v>
      </c>
      <c r="R364" s="94">
        <f t="shared" si="194"/>
        <v>10000</v>
      </c>
      <c r="S364" s="127">
        <f t="shared" si="194"/>
        <v>51875.81</v>
      </c>
      <c r="T364" s="127">
        <f>T365+T368+T370</f>
        <v>13131.849999999999</v>
      </c>
    </row>
    <row r="365" spans="1:20" ht="18" customHeight="1">
      <c r="A365" s="11" t="s">
        <v>47</v>
      </c>
      <c r="B365" s="9"/>
      <c r="C365" s="42">
        <f aca="true" t="shared" si="195" ref="C365:E366">C366</f>
        <v>5000</v>
      </c>
      <c r="D365" s="42">
        <f t="shared" si="195"/>
        <v>0</v>
      </c>
      <c r="E365" s="42">
        <f t="shared" si="195"/>
        <v>5000</v>
      </c>
      <c r="F365" s="9" t="s">
        <v>285</v>
      </c>
      <c r="G365" s="9"/>
      <c r="H365" s="42">
        <f aca="true" t="shared" si="196" ref="H365:O366">H366</f>
        <v>5000</v>
      </c>
      <c r="I365" s="42">
        <f t="shared" si="196"/>
        <v>0</v>
      </c>
      <c r="J365" s="42">
        <f t="shared" si="196"/>
        <v>5000</v>
      </c>
      <c r="K365" s="68">
        <f t="shared" si="196"/>
        <v>0</v>
      </c>
      <c r="L365" s="42">
        <f t="shared" si="196"/>
        <v>0</v>
      </c>
      <c r="M365" s="42">
        <f t="shared" si="196"/>
        <v>0</v>
      </c>
      <c r="N365" s="68">
        <f t="shared" si="196"/>
        <v>5000</v>
      </c>
      <c r="O365" s="97">
        <f t="shared" si="196"/>
        <v>0</v>
      </c>
      <c r="P365" s="97"/>
      <c r="Q365" s="97">
        <f aca="true" t="shared" si="197" ref="Q365:T366">Q366</f>
        <v>0</v>
      </c>
      <c r="R365" s="98">
        <f t="shared" si="197"/>
        <v>2000</v>
      </c>
      <c r="S365" s="75">
        <f t="shared" si="197"/>
        <v>6200</v>
      </c>
      <c r="T365" s="75">
        <f t="shared" si="197"/>
        <v>4907.04</v>
      </c>
    </row>
    <row r="366" spans="1:20" ht="37.5" customHeight="1">
      <c r="A366" s="11" t="s">
        <v>8</v>
      </c>
      <c r="B366" s="9"/>
      <c r="C366" s="42">
        <f t="shared" si="195"/>
        <v>5000</v>
      </c>
      <c r="D366" s="42">
        <f t="shared" si="195"/>
        <v>0</v>
      </c>
      <c r="E366" s="42">
        <f t="shared" si="195"/>
        <v>5000</v>
      </c>
      <c r="F366" s="9" t="s">
        <v>286</v>
      </c>
      <c r="G366" s="9"/>
      <c r="H366" s="42">
        <f t="shared" si="196"/>
        <v>5000</v>
      </c>
      <c r="I366" s="42">
        <f t="shared" si="196"/>
        <v>0</v>
      </c>
      <c r="J366" s="42">
        <f t="shared" si="196"/>
        <v>5000</v>
      </c>
      <c r="K366" s="68">
        <f t="shared" si="196"/>
        <v>0</v>
      </c>
      <c r="L366" s="42">
        <f t="shared" si="196"/>
        <v>0</v>
      </c>
      <c r="M366" s="42">
        <f t="shared" si="196"/>
        <v>0</v>
      </c>
      <c r="N366" s="68">
        <f t="shared" si="196"/>
        <v>5000</v>
      </c>
      <c r="O366" s="97">
        <f t="shared" si="196"/>
        <v>0</v>
      </c>
      <c r="P366" s="97"/>
      <c r="Q366" s="97">
        <f t="shared" si="197"/>
        <v>0</v>
      </c>
      <c r="R366" s="98">
        <f t="shared" si="197"/>
        <v>2000</v>
      </c>
      <c r="S366" s="75">
        <f t="shared" si="197"/>
        <v>6200</v>
      </c>
      <c r="T366" s="75">
        <f t="shared" si="197"/>
        <v>4907.04</v>
      </c>
    </row>
    <row r="367" spans="1:20" ht="15.75">
      <c r="A367" s="6" t="s">
        <v>58</v>
      </c>
      <c r="B367" s="5" t="s">
        <v>19</v>
      </c>
      <c r="C367" s="44">
        <v>5000</v>
      </c>
      <c r="D367" s="44"/>
      <c r="E367" s="44">
        <f>C367+D367</f>
        <v>5000</v>
      </c>
      <c r="F367" s="5" t="s">
        <v>286</v>
      </c>
      <c r="G367" s="5" t="s">
        <v>19</v>
      </c>
      <c r="H367" s="44">
        <v>5000</v>
      </c>
      <c r="I367" s="44"/>
      <c r="J367" s="44">
        <f>H367+I367</f>
        <v>5000</v>
      </c>
      <c r="K367" s="70"/>
      <c r="L367" s="44"/>
      <c r="M367" s="44"/>
      <c r="N367" s="70">
        <f>J367+M367</f>
        <v>5000</v>
      </c>
      <c r="O367" s="101"/>
      <c r="P367" s="101"/>
      <c r="Q367" s="101"/>
      <c r="R367" s="102">
        <v>2000</v>
      </c>
      <c r="S367" s="76">
        <v>6200</v>
      </c>
      <c r="T367" s="76">
        <v>4907.04</v>
      </c>
    </row>
    <row r="368" spans="1:20" ht="47.25">
      <c r="A368" s="10" t="s">
        <v>245</v>
      </c>
      <c r="B368" s="9"/>
      <c r="C368" s="42">
        <f>C369</f>
        <v>3500</v>
      </c>
      <c r="D368" s="42">
        <f>D369</f>
        <v>0</v>
      </c>
      <c r="E368" s="42">
        <f>E369</f>
        <v>3500</v>
      </c>
      <c r="F368" s="9" t="s">
        <v>246</v>
      </c>
      <c r="G368" s="9"/>
      <c r="H368" s="42">
        <f aca="true" t="shared" si="198" ref="H368:O368">H369</f>
        <v>3500</v>
      </c>
      <c r="I368" s="42">
        <f t="shared" si="198"/>
        <v>0</v>
      </c>
      <c r="J368" s="42">
        <f t="shared" si="198"/>
        <v>3500</v>
      </c>
      <c r="K368" s="68">
        <f t="shared" si="198"/>
        <v>0</v>
      </c>
      <c r="L368" s="42">
        <f t="shared" si="198"/>
        <v>0</v>
      </c>
      <c r="M368" s="42">
        <f t="shared" si="198"/>
        <v>0</v>
      </c>
      <c r="N368" s="68">
        <f t="shared" si="198"/>
        <v>3500</v>
      </c>
      <c r="O368" s="97">
        <f t="shared" si="198"/>
        <v>0</v>
      </c>
      <c r="P368" s="97"/>
      <c r="Q368" s="97">
        <f>Q369</f>
        <v>0</v>
      </c>
      <c r="R368" s="98">
        <f>R369</f>
        <v>8000</v>
      </c>
      <c r="S368" s="75">
        <f>S369</f>
        <v>8500</v>
      </c>
      <c r="T368" s="75">
        <f>T369</f>
        <v>8224.81</v>
      </c>
    </row>
    <row r="369" spans="1:20" ht="15.75">
      <c r="A369" s="4" t="s">
        <v>58</v>
      </c>
      <c r="B369" s="5" t="s">
        <v>19</v>
      </c>
      <c r="C369" s="44">
        <v>3500</v>
      </c>
      <c r="D369" s="44"/>
      <c r="E369" s="44">
        <f>C369+D369</f>
        <v>3500</v>
      </c>
      <c r="F369" s="5" t="s">
        <v>246</v>
      </c>
      <c r="G369" s="5" t="s">
        <v>19</v>
      </c>
      <c r="H369" s="44">
        <v>3500</v>
      </c>
      <c r="I369" s="44"/>
      <c r="J369" s="44">
        <f>H369+I369</f>
        <v>3500</v>
      </c>
      <c r="K369" s="70"/>
      <c r="L369" s="44"/>
      <c r="M369" s="44"/>
      <c r="N369" s="70">
        <f>J369+M369</f>
        <v>3500</v>
      </c>
      <c r="O369" s="101"/>
      <c r="P369" s="101"/>
      <c r="Q369" s="101"/>
      <c r="R369" s="102">
        <f>3946.97+4053.03</f>
        <v>8000</v>
      </c>
      <c r="S369" s="76">
        <f>30+8194.81+275.19</f>
        <v>8500</v>
      </c>
      <c r="T369" s="76">
        <f>30+8194.81</f>
        <v>8224.81</v>
      </c>
    </row>
    <row r="370" spans="1:20" ht="57.75" customHeight="1">
      <c r="A370" s="10" t="s">
        <v>49</v>
      </c>
      <c r="B370" s="9"/>
      <c r="C370" s="42">
        <f>C371</f>
        <v>26771.88</v>
      </c>
      <c r="D370" s="42">
        <f>D371</f>
        <v>112197.34</v>
      </c>
      <c r="E370" s="42">
        <f>E371</f>
        <v>138969.22</v>
      </c>
      <c r="F370" s="9" t="s">
        <v>247</v>
      </c>
      <c r="G370" s="9"/>
      <c r="H370" s="42">
        <f aca="true" t="shared" si="199" ref="H370:T370">H371</f>
        <v>26771.88</v>
      </c>
      <c r="I370" s="42">
        <f t="shared" si="199"/>
        <v>112197.34</v>
      </c>
      <c r="J370" s="42">
        <f t="shared" si="199"/>
        <v>138969.22</v>
      </c>
      <c r="K370" s="68">
        <f t="shared" si="199"/>
        <v>-7964.59</v>
      </c>
      <c r="L370" s="42">
        <f t="shared" si="199"/>
        <v>1000</v>
      </c>
      <c r="M370" s="42">
        <f t="shared" si="199"/>
        <v>10390.05</v>
      </c>
      <c r="N370" s="68">
        <f t="shared" si="199"/>
        <v>142394.68</v>
      </c>
      <c r="O370" s="97">
        <f t="shared" si="199"/>
        <v>670.2599999999984</v>
      </c>
      <c r="P370" s="97">
        <f t="shared" si="199"/>
        <v>-109.6</v>
      </c>
      <c r="Q370" s="97">
        <f t="shared" si="199"/>
        <v>0</v>
      </c>
      <c r="R370" s="98">
        <f t="shared" si="199"/>
        <v>0</v>
      </c>
      <c r="S370" s="75">
        <f t="shared" si="199"/>
        <v>37175.81</v>
      </c>
      <c r="T370" s="75">
        <f t="shared" si="199"/>
        <v>0</v>
      </c>
    </row>
    <row r="371" spans="1:20" ht="46.5" customHeight="1">
      <c r="A371" s="4" t="s">
        <v>144</v>
      </c>
      <c r="B371" s="5" t="s">
        <v>48</v>
      </c>
      <c r="C371" s="44">
        <f>25751.88+1020</f>
        <v>26771.88</v>
      </c>
      <c r="D371" s="44">
        <f>110197.34+2000</f>
        <v>112197.34</v>
      </c>
      <c r="E371" s="44">
        <f>C371+D371</f>
        <v>138969.22</v>
      </c>
      <c r="F371" s="5" t="s">
        <v>247</v>
      </c>
      <c r="G371" s="5" t="s">
        <v>48</v>
      </c>
      <c r="H371" s="44">
        <f>25751.88+1020</f>
        <v>26771.88</v>
      </c>
      <c r="I371" s="44">
        <f>110197.34+2000</f>
        <v>112197.34</v>
      </c>
      <c r="J371" s="44">
        <f>H371+I371</f>
        <v>138969.22</v>
      </c>
      <c r="K371" s="70">
        <v>-7964.59</v>
      </c>
      <c r="L371" s="44">
        <v>1000</v>
      </c>
      <c r="M371" s="44">
        <f>10390.16-0.11</f>
        <v>10390.05</v>
      </c>
      <c r="N371" s="70">
        <f>J371+M371+K371+L371</f>
        <v>142394.68</v>
      </c>
      <c r="O371" s="101">
        <f>-30842.34+31512.6</f>
        <v>670.2599999999984</v>
      </c>
      <c r="P371" s="101">
        <v>-109.6</v>
      </c>
      <c r="Q371" s="101"/>
      <c r="R371" s="102"/>
      <c r="S371" s="76">
        <v>37175.81</v>
      </c>
      <c r="T371" s="76">
        <v>0</v>
      </c>
    </row>
    <row r="372" spans="1:20" s="35" customFormat="1" ht="18.75">
      <c r="A372" s="37" t="s">
        <v>3</v>
      </c>
      <c r="B372" s="38"/>
      <c r="C372" s="39" t="e">
        <f>C7+C39+C91+C156+C186+C254+C292+C319+C331+C341+C364</f>
        <v>#REF!</v>
      </c>
      <c r="D372" s="39" t="e">
        <f>D7+D39+D91+D156+D186+D254+D292+D319+D331+D341+D364</f>
        <v>#REF!</v>
      </c>
      <c r="E372" s="39" t="e">
        <f>E7+E39+E91+E156+E186+E254+E292+E319+E331+E341+E364</f>
        <v>#REF!</v>
      </c>
      <c r="F372" s="38"/>
      <c r="G372" s="38"/>
      <c r="H372" s="39" t="e">
        <f aca="true" t="shared" si="200" ref="H372:T372">H7+H39+H91+H156+H186+H254+H292+H319+H331+H341+H364</f>
        <v>#REF!</v>
      </c>
      <c r="I372" s="39" t="e">
        <f t="shared" si="200"/>
        <v>#REF!</v>
      </c>
      <c r="J372" s="39" t="e">
        <f t="shared" si="200"/>
        <v>#REF!</v>
      </c>
      <c r="K372" s="82" t="e">
        <f t="shared" si="200"/>
        <v>#REF!</v>
      </c>
      <c r="L372" s="39" t="e">
        <f t="shared" si="200"/>
        <v>#REF!</v>
      </c>
      <c r="M372" s="39" t="e">
        <f t="shared" si="200"/>
        <v>#REF!</v>
      </c>
      <c r="N372" s="82" t="e">
        <f t="shared" si="200"/>
        <v>#REF!</v>
      </c>
      <c r="O372" s="113" t="e">
        <f t="shared" si="200"/>
        <v>#REF!</v>
      </c>
      <c r="P372" s="113" t="e">
        <f t="shared" si="200"/>
        <v>#REF!</v>
      </c>
      <c r="Q372" s="113" t="e">
        <f t="shared" si="200"/>
        <v>#REF!</v>
      </c>
      <c r="R372" s="114" t="e">
        <f t="shared" si="200"/>
        <v>#REF!</v>
      </c>
      <c r="S372" s="130">
        <f t="shared" si="200"/>
        <v>1685267.4200000002</v>
      </c>
      <c r="T372" s="130">
        <f t="shared" si="200"/>
        <v>1606118.0200000003</v>
      </c>
    </row>
    <row r="376" ht="12.75">
      <c r="N376" s="63" t="e">
        <f>N372+O372+P372+Q372+R372</f>
        <v>#REF!</v>
      </c>
    </row>
  </sheetData>
  <sheetProtection/>
  <autoFilter ref="A5:S372"/>
  <mergeCells count="10">
    <mergeCell ref="T5:T6"/>
    <mergeCell ref="F1:T1"/>
    <mergeCell ref="A3:T3"/>
    <mergeCell ref="G4:H4"/>
    <mergeCell ref="F5:F6"/>
    <mergeCell ref="G5:G6"/>
    <mergeCell ref="A5:A6"/>
    <mergeCell ref="B5:B6"/>
    <mergeCell ref="B4:C4"/>
    <mergeCell ref="S5:S6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2020-03-25T07:25:38Z</cp:lastPrinted>
  <dcterms:created xsi:type="dcterms:W3CDTF">1996-10-08T23:32:33Z</dcterms:created>
  <dcterms:modified xsi:type="dcterms:W3CDTF">2020-05-12T10:12:58Z</dcterms:modified>
  <cp:category/>
  <cp:version/>
  <cp:contentType/>
  <cp:contentStatus/>
</cp:coreProperties>
</file>